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drawings/drawing3.xml" ContentType="application/vnd.openxmlformats-officedocument.drawing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7.xml" ContentType="application/vnd.openxmlformats-officedocument.drawing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drawings/drawing8.xml" ContentType="application/vnd.openxmlformats-officedocument.drawing+xml"/>
  <Override PartName="/xl/tables/table37.xml" ContentType="application/vnd.openxmlformats-officedocument.spreadsheetml.table+xml"/>
  <Override PartName="/xl/drawings/drawing9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drawings/drawing10.xml" ContentType="application/vnd.openxmlformats-officedocument.drawing+xml"/>
  <Override PartName="/xl/charts/chart7.xml" ContentType="application/vnd.openxmlformats-officedocument.drawingml.chart+xml"/>
  <Override PartName="/xl/drawings/drawing11.xml" ContentType="application/vnd.openxmlformats-officedocument.drawing+xml"/>
  <Override PartName="/xl/charts/chart8.xml" ContentType="application/vnd.openxmlformats-officedocument.drawingml.chart+xml"/>
  <Override PartName="/xl/drawings/drawing12.xml" ContentType="application/vnd.openxmlformats-officedocument.drawing+xml"/>
  <Override PartName="/xl/charts/chart9.xml" ContentType="application/vnd.openxmlformats-officedocument.drawingml.chart+xml"/>
  <Override PartName="/xl/drawings/drawing13.xml" ContentType="application/vnd.openxmlformats-officedocument.drawing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drawings/drawing14.xml" ContentType="application/vnd.openxmlformats-officedocument.drawing+xml"/>
  <Override PartName="/xl/tables/table40.xml" ContentType="application/vnd.openxmlformats-officedocument.spreadsheetml.table+xml"/>
  <Override PartName="/xl/drawings/drawing15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16.xml" ContentType="application/vnd.openxmlformats-officedocument.drawingml.chartshapes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17.xml" ContentType="application/vnd.openxmlformats-officedocument.drawingml.chartshapes+xml"/>
  <Override PartName="/xl/charts/chart14.xml" ContentType="application/vnd.openxmlformats-officedocument.drawingml.chart+xml"/>
  <Override PartName="/xl/drawings/drawing18.xml" ContentType="application/vnd.openxmlformats-officedocument.drawingml.chartshapes+xml"/>
  <Override PartName="/xl/charts/chart15.xml" ContentType="application/vnd.openxmlformats-officedocument.drawingml.chart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drawings/drawing19.xml" ContentType="application/vnd.openxmlformats-officedocument.drawing+xml"/>
  <Override PartName="/xl/tables/table41.xml" ContentType="application/vnd.openxmlformats-officedocument.spreadsheetml.table+xml"/>
  <Override PartName="/xl/comments2.xml" ContentType="application/vnd.openxmlformats-officedocument.spreadsheetml.comments+xml"/>
  <Override PartName="/xl/drawings/drawing20.xml" ContentType="application/vnd.openxmlformats-officedocument.drawing+xml"/>
  <Override PartName="/xl/tables/table42.xml" ContentType="application/vnd.openxmlformats-officedocument.spreadsheetml.table+xml"/>
  <Override PartName="/xl/comments3.xml" ContentType="application/vnd.openxmlformats-officedocument.spreadsheetml.comments+xml"/>
  <Override PartName="/xl/drawings/drawing21.xml" ContentType="application/vnd.openxmlformats-officedocument.drawing+xml"/>
  <Override PartName="/xl/tables/table43.xml" ContentType="application/vnd.openxmlformats-officedocument.spreadsheetml.table+xml"/>
  <Override PartName="/xl/comments4.xml" ContentType="application/vnd.openxmlformats-officedocument.spreadsheetml.comments+xml"/>
  <Override PartName="/xl/drawings/drawing22.xml" ContentType="application/vnd.openxmlformats-officedocument.drawing+xml"/>
  <Override PartName="/xl/tables/table44.xml" ContentType="application/vnd.openxmlformats-officedocument.spreadsheetml.table+xml"/>
  <Override PartName="/xl/comments5.xml" ContentType="application/vnd.openxmlformats-officedocument.spreadsheetml.comments+xml"/>
  <Override PartName="/xl/drawings/drawing23.xml" ContentType="application/vnd.openxmlformats-officedocument.drawing+xml"/>
  <Override PartName="/xl/tables/table45.xml" ContentType="application/vnd.openxmlformats-officedocument.spreadsheetml.table+xml"/>
  <Override PartName="/xl/comments6.xml" ContentType="application/vnd.openxmlformats-officedocument.spreadsheetml.comments+xml"/>
  <Override PartName="/xl/drawings/drawing24.xml" ContentType="application/vnd.openxmlformats-officedocument.drawing+xml"/>
  <Override PartName="/xl/tables/table46.xml" ContentType="application/vnd.openxmlformats-officedocument.spreadsheetml.table+xml"/>
  <Override PartName="/xl/comments7.xml" ContentType="application/vnd.openxmlformats-officedocument.spreadsheetml.comments+xml"/>
  <Override PartName="/xl/drawings/drawing25.xml" ContentType="application/vnd.openxmlformats-officedocument.drawing+xml"/>
  <Override PartName="/xl/tables/table47.xml" ContentType="application/vnd.openxmlformats-officedocument.spreadsheetml.table+xml"/>
  <Override PartName="/xl/comments8.xml" ContentType="application/vnd.openxmlformats-officedocument.spreadsheetml.comments+xml"/>
  <Override PartName="/xl/drawings/drawing26.xml" ContentType="application/vnd.openxmlformats-officedocument.drawing+xml"/>
  <Override PartName="/xl/tables/table48.xml" ContentType="application/vnd.openxmlformats-officedocument.spreadsheetml.table+xml"/>
  <Override PartName="/xl/comments9.xml" ContentType="application/vnd.openxmlformats-officedocument.spreadsheetml.comments+xml"/>
  <Override PartName="/xl/drawings/drawing27.xml" ContentType="application/vnd.openxmlformats-officedocument.drawing+xml"/>
  <Override PartName="/xl/tables/table49.xml" ContentType="application/vnd.openxmlformats-officedocument.spreadsheetml.table+xml"/>
  <Override PartName="/xl/comments10.xml" ContentType="application/vnd.openxmlformats-officedocument.spreadsheetml.comments+xml"/>
  <Override PartName="/xl/drawings/drawing28.xml" ContentType="application/vnd.openxmlformats-officedocument.drawing+xml"/>
  <Override PartName="/xl/tables/table50.xml" ContentType="application/vnd.openxmlformats-officedocument.spreadsheetml.table+xml"/>
  <Override PartName="/xl/comments11.xml" ContentType="application/vnd.openxmlformats-officedocument.spreadsheetml.comments+xml"/>
  <Override PartName="/xl/drawings/drawing29.xml" ContentType="application/vnd.openxmlformats-officedocument.drawing+xml"/>
  <Override PartName="/xl/tables/table51.xml" ContentType="application/vnd.openxmlformats-officedocument.spreadsheetml.table+xml"/>
  <Override PartName="/xl/comments12.xml" ContentType="application/vnd.openxmlformats-officedocument.spreadsheetml.comments+xml"/>
  <Override PartName="/xl/drawings/drawing30.xml" ContentType="application/vnd.openxmlformats-officedocument.drawing+xml"/>
  <Override PartName="/xl/tables/table52.xml" ContentType="application/vnd.openxmlformats-officedocument.spreadsheetml.table+xml"/>
  <Override PartName="/xl/comments13.xml" ContentType="application/vnd.openxmlformats-officedocument.spreadsheetml.comments+xml"/>
  <Override PartName="/xl/drawings/drawing31.xml" ContentType="application/vnd.openxmlformats-officedocument.drawing+xml"/>
  <Override PartName="/xl/tables/table53.xml" ContentType="application/vnd.openxmlformats-officedocument.spreadsheetml.table+xml"/>
  <Override PartName="/xl/comments14.xml" ContentType="application/vnd.openxmlformats-officedocument.spreadsheetml.comments+xml"/>
  <Override PartName="/xl/drawings/drawing32.xml" ContentType="application/vnd.openxmlformats-officedocument.drawing+xml"/>
  <Override PartName="/xl/tables/table54.xml" ContentType="application/vnd.openxmlformats-officedocument.spreadsheetml.table+xml"/>
  <Override PartName="/xl/comments15.xml" ContentType="application/vnd.openxmlformats-officedocument.spreadsheetml.comments+xml"/>
  <Override PartName="/xl/drawings/drawing33.xml" ContentType="application/vnd.openxmlformats-officedocument.drawing+xml"/>
  <Override PartName="/xl/tables/table55.xml" ContentType="application/vnd.openxmlformats-officedocument.spreadsheetml.table+xml"/>
  <Override PartName="/xl/comments16.xml" ContentType="application/vnd.openxmlformats-officedocument.spreadsheetml.comments+xml"/>
  <Override PartName="/xl/drawings/drawing34.xml" ContentType="application/vnd.openxmlformats-officedocument.drawing+xml"/>
  <Override PartName="/xl/tables/table56.xml" ContentType="application/vnd.openxmlformats-officedocument.spreadsheetml.table+xml"/>
  <Override PartName="/xl/comments17.xml" ContentType="application/vnd.openxmlformats-officedocument.spreadsheetml.comments+xml"/>
  <Override PartName="/xl/drawings/drawing35.xml" ContentType="application/vnd.openxmlformats-officedocument.drawing+xml"/>
  <Override PartName="/xl/tables/table57.xml" ContentType="application/vnd.openxmlformats-officedocument.spreadsheetml.table+xml"/>
  <Override PartName="/xl/comments18.xml" ContentType="application/vnd.openxmlformats-officedocument.spreadsheetml.comments+xml"/>
  <Override PartName="/xl/drawings/drawing36.xml" ContentType="application/vnd.openxmlformats-officedocument.drawing+xml"/>
  <Override PartName="/xl/tables/table58.xml" ContentType="application/vnd.openxmlformats-officedocument.spreadsheetml.table+xml"/>
  <Override PartName="/xl/comments19.xml" ContentType="application/vnd.openxmlformats-officedocument.spreadsheetml.comments+xml"/>
  <Override PartName="/xl/drawings/drawing37.xml" ContentType="application/vnd.openxmlformats-officedocument.drawing+xml"/>
  <Override PartName="/xl/tables/table59.xml" ContentType="application/vnd.openxmlformats-officedocument.spreadsheetml.table+xml"/>
  <Override PartName="/xl/comments20.xml" ContentType="application/vnd.openxmlformats-officedocument.spreadsheetml.comments+xml"/>
  <Override PartName="/xl/drawings/drawing38.xml" ContentType="application/vnd.openxmlformats-officedocument.drawing+xml"/>
  <Override PartName="/xl/tables/table60.xml" ContentType="application/vnd.openxmlformats-officedocument.spreadsheetml.table+xml"/>
  <Override PartName="/xl/comments21.xml" ContentType="application/vnd.openxmlformats-officedocument.spreadsheetml.comments+xml"/>
  <Override PartName="/xl/drawings/drawing39.xml" ContentType="application/vnd.openxmlformats-officedocument.drawing+xml"/>
  <Override PartName="/xl/tables/table61.xml" ContentType="application/vnd.openxmlformats-officedocument.spreadsheetml.table+xml"/>
  <Override PartName="/xl/comments22.xml" ContentType="application/vnd.openxmlformats-officedocument.spreadsheetml.comments+xml"/>
  <Override PartName="/xl/drawings/drawing40.xml" ContentType="application/vnd.openxmlformats-officedocument.drawing+xml"/>
  <Override PartName="/xl/tables/table62.xml" ContentType="application/vnd.openxmlformats-officedocument.spreadsheetml.table+xml"/>
  <Override PartName="/xl/comments23.xml" ContentType="application/vnd.openxmlformats-officedocument.spreadsheetml.comments+xml"/>
  <Override PartName="/xl/drawings/drawing41.xml" ContentType="application/vnd.openxmlformats-officedocument.drawing+xml"/>
  <Override PartName="/xl/tables/table63.xml" ContentType="application/vnd.openxmlformats-officedocument.spreadsheetml.table+xml"/>
  <Override PartName="/xl/comments24.xml" ContentType="application/vnd.openxmlformats-officedocument.spreadsheetml.comments+xml"/>
  <Override PartName="/xl/drawings/drawing42.xml" ContentType="application/vnd.openxmlformats-officedocument.drawing+xml"/>
  <Override PartName="/xl/tables/table64.xml" ContentType="application/vnd.openxmlformats-officedocument.spreadsheetml.table+xml"/>
  <Override PartName="/xl/comments25.xml" ContentType="application/vnd.openxmlformats-officedocument.spreadsheetml.comments+xml"/>
  <Override PartName="/xl/drawings/drawing43.xml" ContentType="application/vnd.openxmlformats-officedocument.drawing+xml"/>
  <Override PartName="/xl/tables/table65.xml" ContentType="application/vnd.openxmlformats-officedocument.spreadsheetml.table+xml"/>
  <Override PartName="/xl/comments26.xml" ContentType="application/vnd.openxmlformats-officedocument.spreadsheetml.comments+xml"/>
  <Override PartName="/xl/drawings/drawing44.xml" ContentType="application/vnd.openxmlformats-officedocument.drawing+xml"/>
  <Override PartName="/xl/tables/table66.xml" ContentType="application/vnd.openxmlformats-officedocument.spreadsheetml.table+xml"/>
  <Override PartName="/xl/comments27.xml" ContentType="application/vnd.openxmlformats-officedocument.spreadsheetml.comments+xml"/>
  <Override PartName="/xl/drawings/drawing45.xml" ContentType="application/vnd.openxmlformats-officedocument.drawing+xml"/>
  <Override PartName="/xl/tables/table67.xml" ContentType="application/vnd.openxmlformats-officedocument.spreadsheetml.table+xml"/>
  <Override PartName="/xl/comments28.xml" ContentType="application/vnd.openxmlformats-officedocument.spreadsheetml.comments+xml"/>
  <Override PartName="/xl/drawings/drawing46.xml" ContentType="application/vnd.openxmlformats-officedocument.drawing+xml"/>
  <Override PartName="/xl/tables/table68.xml" ContentType="application/vnd.openxmlformats-officedocument.spreadsheetml.table+xml"/>
  <Override PartName="/xl/comments29.xml" ContentType="application/vnd.openxmlformats-officedocument.spreadsheetml.comments+xml"/>
  <Override PartName="/xl/drawings/drawing47.xml" ContentType="application/vnd.openxmlformats-officedocument.drawing+xml"/>
  <Override PartName="/xl/tables/table69.xml" ContentType="application/vnd.openxmlformats-officedocument.spreadsheetml.table+xml"/>
  <Override PartName="/xl/comments30.xml" ContentType="application/vnd.openxmlformats-officedocument.spreadsheetml.comments+xml"/>
  <Override PartName="/xl/drawings/drawing48.xml" ContentType="application/vnd.openxmlformats-officedocument.drawing+xml"/>
  <Override PartName="/xl/tables/table70.xml" ContentType="application/vnd.openxmlformats-officedocument.spreadsheetml.table+xml"/>
  <Override PartName="/xl/comments31.xml" ContentType="application/vnd.openxmlformats-officedocument.spreadsheetml.comments+xml"/>
  <Override PartName="/xl/drawings/drawing49.xml" ContentType="application/vnd.openxmlformats-officedocument.drawing+xml"/>
  <Override PartName="/xl/tables/table71.xml" ContentType="application/vnd.openxmlformats-officedocument.spreadsheetml.table+xml"/>
  <Override PartName="/xl/comments32.xml" ContentType="application/vnd.openxmlformats-officedocument.spreadsheetml.comments+xml"/>
  <Override PartName="/xl/drawings/drawing50.xml" ContentType="application/vnd.openxmlformats-officedocument.drawing+xml"/>
  <Override PartName="/xl/tables/table72.xml" ContentType="application/vnd.openxmlformats-officedocument.spreadsheetml.table+xml"/>
  <Override PartName="/xl/comments33.xml" ContentType="application/vnd.openxmlformats-officedocument.spreadsheetml.comments+xml"/>
  <Override PartName="/xl/drawings/drawing51.xml" ContentType="application/vnd.openxmlformats-officedocument.drawing+xml"/>
  <Override PartName="/xl/tables/table73.xml" ContentType="application/vnd.openxmlformats-officedocument.spreadsheetml.table+xml"/>
  <Override PartName="/xl/comments34.xml" ContentType="application/vnd.openxmlformats-officedocument.spreadsheetml.comments+xml"/>
  <Override PartName="/xl/drawings/drawing52.xml" ContentType="application/vnd.openxmlformats-officedocument.drawing+xml"/>
  <Override PartName="/xl/tables/table74.xml" ContentType="application/vnd.openxmlformats-officedocument.spreadsheetml.table+xml"/>
  <Override PartName="/xl/comments35.xml" ContentType="application/vnd.openxmlformats-officedocument.spreadsheetml.comments+xml"/>
  <Override PartName="/xl/drawings/drawing53.xml" ContentType="application/vnd.openxmlformats-officedocument.drawing+xml"/>
  <Override PartName="/xl/tables/table75.xml" ContentType="application/vnd.openxmlformats-officedocument.spreadsheetml.table+xml"/>
  <Override PartName="/xl/comments36.xml" ContentType="application/vnd.openxmlformats-officedocument.spreadsheetml.comments+xml"/>
  <Override PartName="/xl/drawings/drawing54.xml" ContentType="application/vnd.openxmlformats-officedocument.drawing+xml"/>
  <Override PartName="/xl/tables/table76.xml" ContentType="application/vnd.openxmlformats-officedocument.spreadsheetml.table+xml"/>
  <Override PartName="/xl/comments37.xml" ContentType="application/vnd.openxmlformats-officedocument.spreadsheetml.comments+xml"/>
  <Override PartName="/xl/drawings/drawing55.xml" ContentType="application/vnd.openxmlformats-officedocument.drawing+xml"/>
  <Override PartName="/xl/tables/table77.xml" ContentType="application/vnd.openxmlformats-officedocument.spreadsheetml.table+xml"/>
  <Override PartName="/xl/comments38.xml" ContentType="application/vnd.openxmlformats-officedocument.spreadsheetml.comments+xml"/>
  <Override PartName="/xl/drawings/drawing56.xml" ContentType="application/vnd.openxmlformats-officedocument.drawing+xml"/>
  <Override PartName="/xl/tables/table78.xml" ContentType="application/vnd.openxmlformats-officedocument.spreadsheetml.table+xml"/>
  <Override PartName="/xl/comments39.xml" ContentType="application/vnd.openxmlformats-officedocument.spreadsheetml.comments+xml"/>
  <Override PartName="/xl/drawings/drawing57.xml" ContentType="application/vnd.openxmlformats-officedocument.drawing+xml"/>
  <Override PartName="/xl/tables/table79.xml" ContentType="application/vnd.openxmlformats-officedocument.spreadsheetml.table+xml"/>
  <Override PartName="/xl/comments40.xml" ContentType="application/vnd.openxmlformats-officedocument.spreadsheetml.comments+xml"/>
  <Override PartName="/xl/drawings/drawing58.xml" ContentType="application/vnd.openxmlformats-officedocument.drawing+xml"/>
  <Override PartName="/xl/tables/table80.xml" ContentType="application/vnd.openxmlformats-officedocument.spreadsheetml.table+xml"/>
  <Override PartName="/xl/comments41.xml" ContentType="application/vnd.openxmlformats-officedocument.spreadsheetml.comments+xml"/>
  <Override PartName="/xl/drawings/drawing59.xml" ContentType="application/vnd.openxmlformats-officedocument.drawing+xml"/>
  <Override PartName="/xl/tables/table81.xml" ContentType="application/vnd.openxmlformats-officedocument.spreadsheetml.table+xml"/>
  <Override PartName="/xl/comments42.xml" ContentType="application/vnd.openxmlformats-officedocument.spreadsheetml.comments+xml"/>
  <Override PartName="/xl/drawings/drawing60.xml" ContentType="application/vnd.openxmlformats-officedocument.drawing+xml"/>
  <Override PartName="/xl/tables/table82.xml" ContentType="application/vnd.openxmlformats-officedocument.spreadsheetml.table+xml"/>
  <Override PartName="/xl/comments43.xml" ContentType="application/vnd.openxmlformats-officedocument.spreadsheetml.comments+xml"/>
  <Override PartName="/xl/drawings/drawing61.xml" ContentType="application/vnd.openxmlformats-officedocument.drawing+xml"/>
  <Override PartName="/xl/tables/table83.xml" ContentType="application/vnd.openxmlformats-officedocument.spreadsheetml.table+xml"/>
  <Override PartName="/xl/comments44.xml" ContentType="application/vnd.openxmlformats-officedocument.spreadsheetml.comments+xml"/>
  <Override PartName="/xl/drawings/drawing62.xml" ContentType="application/vnd.openxmlformats-officedocument.drawing+xml"/>
  <Override PartName="/xl/tables/table84.xml" ContentType="application/vnd.openxmlformats-officedocument.spreadsheetml.table+xml"/>
  <Override PartName="/xl/comments45.xml" ContentType="application/vnd.openxmlformats-officedocument.spreadsheetml.comments+xml"/>
  <Override PartName="/xl/drawings/drawing63.xml" ContentType="application/vnd.openxmlformats-officedocument.drawing+xml"/>
  <Override PartName="/xl/tables/table85.xml" ContentType="application/vnd.openxmlformats-officedocument.spreadsheetml.table+xml"/>
  <Override PartName="/xl/comments46.xml" ContentType="application/vnd.openxmlformats-officedocument.spreadsheetml.comments+xml"/>
  <Override PartName="/xl/drawings/drawing64.xml" ContentType="application/vnd.openxmlformats-officedocument.drawing+xml"/>
  <Override PartName="/xl/tables/table86.xml" ContentType="application/vnd.openxmlformats-officedocument.spreadsheetml.table+xml"/>
  <Override PartName="/xl/comments47.xml" ContentType="application/vnd.openxmlformats-officedocument.spreadsheetml.comments+xml"/>
  <Override PartName="/xl/drawings/drawing65.xml" ContentType="application/vnd.openxmlformats-officedocument.drawing+xml"/>
  <Override PartName="/xl/tables/table87.xml" ContentType="application/vnd.openxmlformats-officedocument.spreadsheetml.table+xml"/>
  <Override PartName="/xl/comments48.xml" ContentType="application/vnd.openxmlformats-officedocument.spreadsheetml.comments+xml"/>
  <Override PartName="/xl/drawings/drawing66.xml" ContentType="application/vnd.openxmlformats-officedocument.drawing+xml"/>
  <Override PartName="/xl/tables/table88.xml" ContentType="application/vnd.openxmlformats-officedocument.spreadsheetml.table+xml"/>
  <Override PartName="/xl/comments49.xml" ContentType="application/vnd.openxmlformats-officedocument.spreadsheetml.comments+xml"/>
  <Override PartName="/xl/drawings/drawing67.xml" ContentType="application/vnd.openxmlformats-officedocument.drawing+xml"/>
  <Override PartName="/xl/tables/table89.xml" ContentType="application/vnd.openxmlformats-officedocument.spreadsheetml.table+xml"/>
  <Override PartName="/xl/comments50.xml" ContentType="application/vnd.openxmlformats-officedocument.spreadsheetml.comments+xml"/>
  <Override PartName="/xl/drawings/drawing68.xml" ContentType="application/vnd.openxmlformats-officedocument.drawing+xml"/>
  <Override PartName="/xl/tables/table90.xml" ContentType="application/vnd.openxmlformats-officedocument.spreadsheetml.table+xml"/>
  <Override PartName="/xl/comments5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hidePivotFieldList="1"/>
  <bookViews>
    <workbookView xWindow="2265" yWindow="210" windowWidth="16290" windowHeight="7665" tabRatio="855"/>
  </bookViews>
  <sheets>
    <sheet name="Inicio" sheetId="31" r:id="rId1"/>
    <sheet name="Aux" sheetId="20" state="hidden" r:id="rId2"/>
    <sheet name="1. Definición_Factores" sheetId="12" r:id="rId3"/>
    <sheet name="2. Sistema_Valoración" sheetId="4" r:id="rId4"/>
    <sheet name="3. Análisis_Sistema_Valoración" sheetId="114" r:id="rId5"/>
    <sheet name="3_ Análisis_Sistema_Valoración" sheetId="108" state="hidden" r:id="rId6"/>
    <sheet name="4. Análisis_Género_SVPT" sheetId="115" r:id="rId7"/>
    <sheet name="4_ Análisis_Género_SVPT" sheetId="44" state="hidden" r:id="rId8"/>
    <sheet name="5_6. Determinación_Puestos" sheetId="32" r:id="rId9"/>
    <sheet name="7. Puntuación_Puestos" sheetId="13" r:id="rId10"/>
    <sheet name="Puntos_Puesto" sheetId="54" state="hidden" r:id="rId11"/>
    <sheet name="8_ Análisis_Género_Puestos_Ind" sheetId="120" state="hidden" r:id="rId12"/>
    <sheet name="8. Análisis_Género_Puestos_Glob" sheetId="116" r:id="rId13"/>
    <sheet name="9_ Análisis_Género_Puestos" sheetId="56" state="hidden" r:id="rId14"/>
    <sheet name="9. Análisis_Género_Puestos_Ind" sheetId="119" r:id="rId15"/>
    <sheet name="10. Chequeo_Sistema_Valoración" sheetId="117" r:id="rId16"/>
    <sheet name="10_ Chequeo_Sistema_Valoración" sheetId="50" state="hidden" r:id="rId17"/>
    <sheet name="11. Asignación_Salarios_Puntos" sheetId="111" r:id="rId18"/>
    <sheet name="11_Asignación_Salarios_Puntos" sheetId="121" state="hidden" r:id="rId19"/>
    <sheet name="12. Datos_Salarios_Convenio" sheetId="110" r:id="rId20"/>
    <sheet name="13. Información_Salarios" sheetId="109" r:id="rId21"/>
    <sheet name="14. Comparativa_Salarios" sheetId="118" r:id="rId22"/>
    <sheet name="14_ Comparativa_Salarios" sheetId="47" state="hidden" r:id="rId23"/>
    <sheet name="P01" sheetId="16" r:id="rId24"/>
    <sheet name="P02" sheetId="58" r:id="rId25"/>
    <sheet name="P03" sheetId="60" r:id="rId26"/>
    <sheet name="P04" sheetId="61" r:id="rId27"/>
    <sheet name="P05" sheetId="62" r:id="rId28"/>
    <sheet name="P06" sheetId="63" r:id="rId29"/>
    <sheet name="P07" sheetId="64" r:id="rId30"/>
    <sheet name="P08" sheetId="65" r:id="rId31"/>
    <sheet name="P09" sheetId="66" r:id="rId32"/>
    <sheet name="P10" sheetId="67" r:id="rId33"/>
    <sheet name="P11" sheetId="68" r:id="rId34"/>
    <sheet name="P12" sheetId="69" r:id="rId35"/>
    <sheet name="P13" sheetId="70" r:id="rId36"/>
    <sheet name="P14" sheetId="71" r:id="rId37"/>
    <sheet name="P15" sheetId="72" r:id="rId38"/>
    <sheet name="P16" sheetId="73" r:id="rId39"/>
    <sheet name="P17" sheetId="74" r:id="rId40"/>
    <sheet name="P18" sheetId="75" r:id="rId41"/>
    <sheet name="P19" sheetId="76" r:id="rId42"/>
    <sheet name="P20" sheetId="77" r:id="rId43"/>
    <sheet name="P21" sheetId="78" r:id="rId44"/>
    <sheet name="P22" sheetId="79" r:id="rId45"/>
    <sheet name="P23" sheetId="80" r:id="rId46"/>
    <sheet name="P24" sheetId="81" r:id="rId47"/>
    <sheet name="P25" sheetId="82" r:id="rId48"/>
    <sheet name="P26" sheetId="83" r:id="rId49"/>
    <sheet name="P27" sheetId="84" r:id="rId50"/>
    <sheet name="P28" sheetId="85" r:id="rId51"/>
    <sheet name="P29" sheetId="86" r:id="rId52"/>
    <sheet name="P30" sheetId="87" r:id="rId53"/>
    <sheet name="P31" sheetId="88" r:id="rId54"/>
    <sheet name="P32" sheetId="89" r:id="rId55"/>
    <sheet name="P33" sheetId="90" r:id="rId56"/>
    <sheet name="P34" sheetId="91" r:id="rId57"/>
    <sheet name="P35" sheetId="92" r:id="rId58"/>
    <sheet name="P36" sheetId="93" r:id="rId59"/>
    <sheet name="P37" sheetId="94" r:id="rId60"/>
    <sheet name="P38" sheetId="95" r:id="rId61"/>
    <sheet name="P39" sheetId="96" r:id="rId62"/>
    <sheet name="P40" sheetId="97" r:id="rId63"/>
    <sheet name="P41" sheetId="98" r:id="rId64"/>
    <sheet name="P42" sheetId="99" r:id="rId65"/>
    <sheet name="P43" sheetId="100" r:id="rId66"/>
    <sheet name="P44" sheetId="101" r:id="rId67"/>
    <sheet name="P45" sheetId="102" r:id="rId68"/>
    <sheet name="P46" sheetId="103" r:id="rId69"/>
    <sheet name="P47" sheetId="104" r:id="rId70"/>
    <sheet name="P48" sheetId="105" r:id="rId71"/>
    <sheet name="P49" sheetId="106" r:id="rId72"/>
    <sheet name="P50" sheetId="107" r:id="rId73"/>
  </sheets>
  <definedNames>
    <definedName name="_xlnm.Print_Area" localSheetId="2">'1. Definición_Factores'!$B$1:$EU$29</definedName>
    <definedName name="_xlnm.Print_Area" localSheetId="15">'10. Chequeo_Sistema_Valoración'!$A$1:$L$32</definedName>
    <definedName name="_xlnm.Print_Area" localSheetId="17">'11. Asignación_Salarios_Puntos'!$B$1:$O$47</definedName>
    <definedName name="_xlnm.Print_Area" localSheetId="19">'12. Datos_Salarios_Convenio'!$A$1:$K$104</definedName>
    <definedName name="_xlnm.Print_Area" localSheetId="20">'13. Información_Salarios'!$A$1:$I$63</definedName>
    <definedName name="_xlnm.Print_Area" localSheetId="21">'14. Comparativa_Salarios'!$A$1:$AA$94</definedName>
    <definedName name="_xlnm.Print_Area" localSheetId="22">'14_ Comparativa_Salarios'!$A$1:$Q$141</definedName>
    <definedName name="_xlnm.Print_Area" localSheetId="3">'2. Sistema_Valoración'!$A$1:$F$50</definedName>
    <definedName name="_xlnm.Print_Area" localSheetId="4">'3. Análisis_Sistema_Valoración'!$A$1:$L$48</definedName>
    <definedName name="_xlnm.Print_Area" localSheetId="5">'3_ Análisis_Sistema_Valoración'!$A$1:$N$48</definedName>
    <definedName name="_xlnm.Print_Area" localSheetId="8">'5_6. Determinación_Puestos'!$A$1:$L$54</definedName>
    <definedName name="_xlnm.Print_Area" localSheetId="12">'8. Análisis_Género_Puestos_Glob'!$A$1:$M$105</definedName>
    <definedName name="_xlnm.Print_Area" localSheetId="14">'9. Análisis_Género_Puestos_Ind'!$A$1:$J$30</definedName>
    <definedName name="_xlnm.Print_Area" localSheetId="0">Inicio!$A$1:$O$77</definedName>
    <definedName name="_xlnm.Print_Area" localSheetId="23">INDIRECT("$B$1:$F"&amp;COUNTIF(TblP01[Nivel],"&gt;""")+ROW(TblP01[Nivel])+1)</definedName>
    <definedName name="_xlnm.Print_Area" localSheetId="24">INDIRECT("$B$1:$F"&amp;COUNTIF(TblP02[Nivel],"&gt;""")+ROW(TblP02[Nivel])+1)</definedName>
    <definedName name="_xlnm.Print_Area" localSheetId="25">INDIRECT("$B$1:$F"&amp;COUNTIF(TblP03[Nivel],"&gt;""")+ROW(TblP03[Nivel])+1)</definedName>
    <definedName name="_xlnm.Print_Area" localSheetId="26">INDIRECT("$B$1:$F"&amp;COUNTIF(TblP04[Nivel],"&gt;""")+ROW(TblP04[Nivel])+1)</definedName>
    <definedName name="_xlnm.Print_Area" localSheetId="27">INDIRECT("$B$1:$F"&amp;COUNTIF(TblP05[Nivel],"&gt;""")+ROW(TblP05[Nivel])+1)</definedName>
    <definedName name="_xlnm.Print_Area" localSheetId="28">INDIRECT("$B$1:$F"&amp;COUNTIF(TblP06[Nivel],"&gt;""")+ROW(TblP06[Nivel])+1)</definedName>
    <definedName name="_xlnm.Print_Area" localSheetId="29">INDIRECT("$B$1:$F"&amp;COUNTIF(TblP07[Nivel],"&gt;""")+ROW(TblP07[Nivel])+1)</definedName>
    <definedName name="_xlnm.Print_Area" localSheetId="30">INDIRECT("$B$1:$F"&amp;COUNTIF(TblP08[Nivel],"&gt;""")+ROW(TblP08[Nivel])+1)</definedName>
    <definedName name="_xlnm.Print_Area" localSheetId="31">INDIRECT("$B$1:$F"&amp;COUNTIF(TblP09[Nivel],"&gt;""")+ROW(TblP09[Nivel])+1)</definedName>
    <definedName name="_xlnm.Print_Area" localSheetId="32">INDIRECT("$B$1:$F"&amp;COUNTIF(TblP10[Nivel],"&gt;""")+ROW(TblP10[Nivel])+1)</definedName>
    <definedName name="_xlnm.Print_Area" localSheetId="33">INDIRECT("$B$1:$F"&amp;COUNTIF(TblP11[Nivel],"&gt;""")+ROW(TblP11[Nivel])+1)</definedName>
    <definedName name="_xlnm.Print_Area" localSheetId="34">INDIRECT("$B$1:$F"&amp;COUNTIF(TblP12[Nivel],"&gt;""")+ROW(TblP12[Nivel])+1)</definedName>
    <definedName name="_xlnm.Print_Area" localSheetId="35">INDIRECT("$B$1:$F"&amp;COUNTIF(TblP13[Nivel],"&gt;""")+ROW(TblP13[Nivel])+1)</definedName>
    <definedName name="_xlnm.Print_Area" localSheetId="36">INDIRECT("$B$1:$F"&amp;COUNTIF(TblP14[Nivel],"&gt;""")+ROW(TblP14[Nivel])+1)</definedName>
    <definedName name="_xlnm.Print_Area" localSheetId="37">INDIRECT("$B$1:$F"&amp;COUNTIF(TblP15[Nivel],"&gt;""")+ROW(TblP15[Nivel])+1)</definedName>
    <definedName name="_xlnm.Print_Area" localSheetId="38">INDIRECT("$B$1:$F"&amp;COUNTIF(TblP16[Nivel],"&gt;""")+ROW(TblP16[Nivel])+1)</definedName>
    <definedName name="_xlnm.Print_Area" localSheetId="39">INDIRECT("$B$1:$F"&amp;COUNTIF(TblP17[Nivel],"&gt;""")+ROW(TblP17[Nivel])+1)</definedName>
    <definedName name="_xlnm.Print_Area" localSheetId="40">INDIRECT("$B$1:$F"&amp;COUNTIF(TblP18[Nivel],"&gt;""")+ROW(TblP18[Nivel])+1)</definedName>
    <definedName name="_xlnm.Print_Area" localSheetId="41">INDIRECT("$B$1:$F"&amp;COUNTIF(TblP19[Nivel],"&gt;""")+ROW(TblP19[Nivel])+1)</definedName>
    <definedName name="_xlnm.Print_Area" localSheetId="42">INDIRECT("$B$1:$F"&amp;COUNTIF(TblP20[Nivel],"&gt;""")+ROW(TblP20[Nivel])+1)</definedName>
    <definedName name="_xlnm.Print_Area" localSheetId="43">INDIRECT("$B$1:$F"&amp;COUNTIF(TblP21[Nivel],"&gt;""")+ROW(TblP21[Nivel])+1)</definedName>
    <definedName name="_xlnm.Print_Area" localSheetId="44">INDIRECT("$B$1:$F"&amp;COUNTIF(TblP22[Nivel],"&gt;""")+ROW(TblP22[Nivel])+1)</definedName>
    <definedName name="_xlnm.Print_Area" localSheetId="45">INDIRECT("$B$1:$F"&amp;COUNTIF(TblP23[Nivel],"&gt;""")+ROW(TblP23[Nivel])+1)</definedName>
    <definedName name="_xlnm.Print_Area" localSheetId="46">INDIRECT("$B$1:$F"&amp;COUNTIF(TblP24[Nivel],"&gt;""")+ROW(TblP24[Nivel])+1)</definedName>
    <definedName name="_xlnm.Print_Area" localSheetId="47">INDIRECT("$B$1:$F"&amp;COUNTIF(TblP25[Nivel],"&gt;""")+ROW(TblP25[Nivel])+1)</definedName>
    <definedName name="_xlnm.Print_Area" localSheetId="48">INDIRECT("$B$1:$F"&amp;COUNTIF(TblP26[Nivel],"&gt;""")+ROW(TblP26[Nivel])+1)</definedName>
    <definedName name="_xlnm.Print_Area" localSheetId="49">INDIRECT("$B$1:$F"&amp;COUNTIF(TblP27[Nivel],"&gt;""")+ROW(TblP27[Nivel])+1)</definedName>
    <definedName name="_xlnm.Print_Area" localSheetId="50">INDIRECT("$B$1:$F"&amp;COUNTIF(TblP28[Nivel],"&gt;""")+ROW(TblP28[Nivel])+1)</definedName>
    <definedName name="_xlnm.Print_Area" localSheetId="51">INDIRECT("$B$1:$F"&amp;COUNTIF(TblP29[Nivel],"&gt;""")+ROW(TblP29[Nivel])+1)</definedName>
    <definedName name="_xlnm.Print_Area" localSheetId="52">INDIRECT("$B$1:$F"&amp;COUNTIF(TblP30[Nivel],"&gt;""")+ROW(TblP30[Nivel])+1)</definedName>
    <definedName name="_xlnm.Print_Area" localSheetId="53">INDIRECT("$B$1:$F"&amp;COUNTIF(TblP31[Nivel],"&gt;""")+ROW(TblP31[Nivel])+1)</definedName>
    <definedName name="_xlnm.Print_Area" localSheetId="54">INDIRECT("$B$1:$F"&amp;COUNTIF(TblP32[Nivel],"&gt;""")+ROW(TblP32[Nivel])+1)</definedName>
    <definedName name="_xlnm.Print_Area" localSheetId="55">INDIRECT("$B$1:$F"&amp;COUNTIF(TblP33[Nivel],"&gt;""")+ROW(TblP33[Nivel])+1)</definedName>
    <definedName name="_xlnm.Print_Area" localSheetId="56">INDIRECT("$B$1:$F"&amp;COUNTIF(TblP34[Nivel],"&gt;""")+ROW(TblP34[Nivel])+1)</definedName>
    <definedName name="_xlnm.Print_Area" localSheetId="57">INDIRECT("$B$1:$F"&amp;COUNTIF(TblP35[Nivel],"&gt;""")+ROW(TblP35[Nivel])+1)</definedName>
    <definedName name="_xlnm.Print_Area" localSheetId="58">INDIRECT("$B$1:$F"&amp;COUNTIF(TblP36[Nivel],"&gt;""")+ROW(TblP36[Nivel])+1)</definedName>
    <definedName name="_xlnm.Print_Area" localSheetId="59">INDIRECT("$B$1:$F"&amp;COUNTIF(TblP37[Nivel],"&gt;""")+ROW(TblP37[Nivel])+1)</definedName>
    <definedName name="_xlnm.Print_Area" localSheetId="60">INDIRECT("$B$1:$F"&amp;COUNTIF(TblP38[Nivel],"&gt;""")+ROW(TblP38[Nivel])+1)</definedName>
    <definedName name="_xlnm.Print_Area" localSheetId="61">INDIRECT("$B$1:$F"&amp;COUNTIF(TblP39[Nivel],"&gt;""")+ROW(TblP39[Nivel])+1)</definedName>
    <definedName name="_xlnm.Print_Area" localSheetId="62">INDIRECT("$B$1:$F"&amp;COUNTIF(TblP40[Nivel],"&gt;""")+ROW(TblP40[Nivel])+1)</definedName>
    <definedName name="_xlnm.Print_Area" localSheetId="63">INDIRECT("$B$1:$F"&amp;COUNTIF(TblP41[Nivel],"&gt;""")+ROW(TblP41[Nivel])+1)</definedName>
    <definedName name="_xlnm.Print_Area" localSheetId="64">INDIRECT("$B$1:$F"&amp;COUNTIF(TblP42[Nivel],"&gt;""")+ROW(TblP42[Nivel])+1)</definedName>
    <definedName name="_xlnm.Print_Area" localSheetId="65">INDIRECT("$B$1:$F"&amp;COUNTIF(TblP43[Nivel],"&gt;""")+ROW(TblP43[Nivel])+1)</definedName>
    <definedName name="_xlnm.Print_Area" localSheetId="66">INDIRECT("$B$1:$F"&amp;COUNTIF(TblP44[Nivel],"&gt;""")+ROW(TblP44[Nivel])+1)</definedName>
    <definedName name="_xlnm.Print_Area" localSheetId="67">INDIRECT("$B$1:$F"&amp;COUNTIF(TblP45[Nivel],"&gt;""")+ROW(TblP45[Nivel])+1)</definedName>
    <definedName name="_xlnm.Print_Area" localSheetId="68">INDIRECT("$B$1:$F"&amp;COUNTIF(TblP46[Nivel],"&gt;""")+ROW(TblP46[Nivel])+1)</definedName>
    <definedName name="_xlnm.Print_Area" localSheetId="69">INDIRECT("$B$1:$F"&amp;COUNTIF(TblP47[Nivel],"&gt;""")+ROW(TblP47[Nivel])+1)</definedName>
    <definedName name="_xlnm.Print_Area" localSheetId="70">INDIRECT("$B$1:$F"&amp;COUNTIF(TblP48[Nivel],"&gt;""")+ROW(TblP48[Nivel])+1)</definedName>
    <definedName name="_xlnm.Print_Area" localSheetId="71">INDIRECT("$B$1:$F"&amp;COUNTIF(TblP49[Nivel],"&gt;""")+ROW(TblP49[Nivel])+1)</definedName>
    <definedName name="_xlnm.Print_Area" localSheetId="72">INDIRECT("$B$1:$F"&amp;COUNTIF(TblP50[Nivel],"&gt;""")+ROW(TblP50[Nivel])+1)</definedName>
    <definedName name="CabPtosFactores">Aux!$O$2:$AI$2</definedName>
    <definedName name="deptos">TblDpto[Valor]</definedName>
    <definedName name="factores">Tbl_ListFactores[Factor]</definedName>
    <definedName name="FFin">Inicio!$L$14</definedName>
    <definedName name="FIni">Inicio!$L$13</definedName>
    <definedName name="GfcoCheckSV_media">OFFSET('10_ Chequeo_Sistema_Valoración'!$E$3,1,2,'10_ Chequeo_Sistema_Valoración'!$A$7,1)</definedName>
    <definedName name="GfcoCheckSV_ptos">OFFSET('10_ Chequeo_Sistema_Valoración'!$E$3,1,1,'10_ Chequeo_Sistema_Valoración'!$A$7,1)</definedName>
    <definedName name="gprof">TblGrupoProfesional[Valor]</definedName>
    <definedName name="graf_etiq">OFFSET('11_Asignación_Salarios_Puntos'!$B$11,MATCH(VLOOKUP('11.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1">OFFSET('11_Asignación_Salarios_Puntos'!$C$11,MATCH(VLOOKUP('11.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2">OFFSET('11_Asignación_Salarios_Puntos'!$D$11,MATCH(VLOOKUP('11.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3">OFFSET('11_Asignación_Salarios_Puntos'!$E$11,MATCH(VLOOKUP('11.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4">OFFSET('11_Asignación_Salarios_Puntos'!$F$11,MATCH(VLOOKUP('11.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5">OFFSET('11_Asignación_Salarios_Puntos'!$G$11,MATCH(VLOOKUP('11.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_sEleg">OFFSET('11_Asignación_Salarios_Puntos'!$H$11,MATCH(VLOOKUP('11. Asignación_Salarios_Puntos'!$A$3,'11_Asignación_Salarios_Puntos'!$A$12:$A$62,1),'11_Asignación_Salarios_Puntos'!$A$12:$A$62,0),0,51-MATCH(VLOOKUP('11. Asignación_Salarios_Puntos'!$A$3,'11_Asignación_Salarios_Puntos'!$A$12:$A$62,1),'11_Asignación_Salarios_Puntos'!$A$12:$A$62,0)+1,1)</definedName>
    <definedName name="Graf9_Etiq">OFFSET('8_ Análisis_Género_Puestos_Ind'!$E$6,0,0,MAX(1,COUNTA('8_ Análisis_Género_Puestos_Ind'!$F$6:$F$35)-COUNTBLANK('8_ Análisis_Género_Puestos_Ind'!$F$6:$F$35)),2)</definedName>
    <definedName name="Graf9_SF">OFFSET('8_ Análisis_Género_Puestos_Ind'!$G$6,0,0,MAX(1,COUNTA('8_ Análisis_Género_Puestos_Ind'!$F$6:$F$35)-COUNTBLANK('8_ Análisis_Género_Puestos_Ind'!$F$6:$F$35)),1)</definedName>
    <definedName name="Graf9_SM">OFFSET('8_ Análisis_Género_Puestos_Ind'!$H$6,0,0,MAX(1,COUNTA('8_ Análisis_Género_Puestos_Ind'!$F$6:$F$35)-COUNTBLANK('8_ Análisis_Género_Puestos_Ind'!$F$6:$F$35)),1)</definedName>
    <definedName name="Graf9_SN">OFFSET('8_ Análisis_Género_Puestos_Ind'!$I$6,0,0,MAX(1,COUNTA('8_ Análisis_Género_Puestos_Ind'!$F$6:$F$35)-COUNTBLANK('8_ Análisis_Género_Puestos_Ind'!$F$6:$F$35)),1)</definedName>
    <definedName name="Lista_Puestos">TblPuestos[#All]</definedName>
    <definedName name="ListGroup">TblGrupos[Tipo]</definedName>
    <definedName name="pto_d">'11_Asignación_Salarios_Puntos'!$L$8</definedName>
    <definedName name="pto_x">'11_Asignación_Salarios_Puntos'!$K$8</definedName>
    <definedName name="pto_x12">'11_Asignación_Salarios_Puntos'!$M$8</definedName>
    <definedName name="pto_x13">'11_Asignación_Salarios_Puntos'!$N$8</definedName>
    <definedName name="pto_x14">'11_Asignación_Salarios_Puntos'!$O$8</definedName>
    <definedName name="pto_x2">'11_Asignación_Salarios_Puntos'!$J$8</definedName>
    <definedName name="pto_x3">'11_Asignación_Salarios_Puntos'!$I$8</definedName>
    <definedName name="PtosFactores">Aux!$O$3:$AI$22</definedName>
    <definedName name="Puestos">OFFSET(TblPuestos[[#Headers],[Valor]],1,0,COUNTA(TblPuestos[Valor]),1)</definedName>
    <definedName name="RazSocial">Inicio!$E$12</definedName>
    <definedName name="rngSumaPuntos">'7. Puntuación_Puestos'!$G$13:$BD$13</definedName>
    <definedName name="_xlnm.Print_Titles" localSheetId="19">'12. Datos_Salarios_Convenio'!$1:$4</definedName>
    <definedName name="_xlnm.Print_Titles" localSheetId="20">'13. Información_Salarios'!$1:$3</definedName>
    <definedName name="_xlnm.Print_Titles" localSheetId="3">'2. Sistema_Valoración'!$20:$20</definedName>
    <definedName name="_xlnm.Print_Titles" localSheetId="9">'7. Puntuación_Puestos'!$B:$E</definedName>
    <definedName name="VMin">Aux!$L$1</definedName>
  </definedNames>
  <calcPr calcId="145621"/>
  <pivotCaches>
    <pivotCache cacheId="3" r:id="rId74"/>
    <pivotCache cacheId="4" r:id="rId75"/>
    <pivotCache cacheId="5" r:id="rId76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" i="107" l="1"/>
  <c r="C3" i="107"/>
  <c r="F3" i="106"/>
  <c r="C3" i="106"/>
  <c r="F3" i="105"/>
  <c r="C3" i="105"/>
  <c r="F3" i="104"/>
  <c r="C3" i="104"/>
  <c r="F3" i="103"/>
  <c r="C3" i="103"/>
  <c r="F3" i="102"/>
  <c r="C3" i="102"/>
  <c r="F3" i="101"/>
  <c r="C3" i="101"/>
  <c r="F3" i="100"/>
  <c r="C3" i="100"/>
  <c r="F3" i="99"/>
  <c r="C3" i="99"/>
  <c r="F3" i="98"/>
  <c r="C3" i="98"/>
  <c r="F3" i="97"/>
  <c r="C3" i="97"/>
  <c r="F3" i="96"/>
  <c r="C3" i="96"/>
  <c r="F3" i="95"/>
  <c r="C3" i="95"/>
  <c r="F3" i="94"/>
  <c r="C3" i="94"/>
  <c r="F3" i="93"/>
  <c r="C3" i="93"/>
  <c r="F3" i="92"/>
  <c r="C3" i="92"/>
  <c r="F3" i="91"/>
  <c r="C3" i="91"/>
  <c r="F3" i="90"/>
  <c r="C3" i="90"/>
  <c r="F3" i="89"/>
  <c r="C3" i="89"/>
  <c r="F3" i="88"/>
  <c r="C3" i="88"/>
  <c r="F3" i="87"/>
  <c r="C3" i="87"/>
  <c r="F3" i="86"/>
  <c r="C3" i="86"/>
  <c r="F3" i="85"/>
  <c r="C3" i="85"/>
  <c r="F3" i="84"/>
  <c r="C3" i="84"/>
  <c r="F3" i="83"/>
  <c r="C3" i="83"/>
  <c r="F3" i="82"/>
  <c r="C3" i="82"/>
  <c r="F3" i="81"/>
  <c r="C3" i="81"/>
  <c r="F3" i="80"/>
  <c r="C3" i="80"/>
  <c r="F3" i="79"/>
  <c r="C3" i="79"/>
  <c r="F3" i="78"/>
  <c r="C3" i="78"/>
  <c r="F3" i="77"/>
  <c r="C3" i="77"/>
  <c r="F3" i="76"/>
  <c r="C3" i="76"/>
  <c r="F3" i="75"/>
  <c r="C3" i="75"/>
  <c r="F3" i="74"/>
  <c r="C3" i="74"/>
  <c r="F3" i="73"/>
  <c r="C3" i="73"/>
  <c r="F3" i="72"/>
  <c r="C3" i="72"/>
  <c r="F3" i="71"/>
  <c r="C3" i="71"/>
  <c r="F3" i="70"/>
  <c r="C3" i="70"/>
  <c r="F3" i="69"/>
  <c r="C3" i="69"/>
  <c r="F3" i="68"/>
  <c r="C3" i="68"/>
  <c r="F3" i="67"/>
  <c r="C3" i="67"/>
  <c r="F3" i="66"/>
  <c r="C3" i="66"/>
  <c r="F3" i="65"/>
  <c r="C3" i="65"/>
  <c r="F3" i="64"/>
  <c r="C3" i="64"/>
  <c r="F3" i="63"/>
  <c r="C3" i="63"/>
  <c r="F3" i="62"/>
  <c r="C3" i="62"/>
  <c r="F3" i="61"/>
  <c r="C3" i="61"/>
  <c r="F3" i="60"/>
  <c r="C3" i="60"/>
  <c r="F12" i="12" l="1"/>
  <c r="U12" i="12"/>
  <c r="C4" i="12" l="1"/>
  <c r="H4" i="12"/>
  <c r="M4" i="12"/>
  <c r="R4" i="12"/>
  <c r="W4" i="12"/>
  <c r="AB4" i="12"/>
  <c r="AG4" i="12"/>
  <c r="AL4" i="12"/>
  <c r="AQ4" i="12"/>
  <c r="AV4" i="12"/>
  <c r="BA4" i="12"/>
  <c r="BF4" i="12"/>
  <c r="BK4" i="12"/>
  <c r="BP4" i="12"/>
  <c r="BU4" i="12"/>
  <c r="BZ4" i="12"/>
  <c r="CE4" i="12"/>
  <c r="CJ4" i="12"/>
  <c r="CO4" i="12"/>
  <c r="CT4" i="12"/>
  <c r="CY4" i="12"/>
  <c r="DD4" i="12"/>
  <c r="DI4" i="12"/>
  <c r="DN4" i="12"/>
  <c r="DS4" i="12"/>
  <c r="DX4" i="12"/>
  <c r="EC4" i="12"/>
  <c r="EH4" i="12"/>
  <c r="EM4" i="12"/>
  <c r="ER4" i="12"/>
  <c r="P22" i="20" l="1"/>
  <c r="P21" i="20"/>
  <c r="P20" i="20"/>
  <c r="P19" i="20"/>
  <c r="P18" i="20"/>
  <c r="P13" i="20"/>
  <c r="P14" i="20"/>
  <c r="P15" i="20"/>
  <c r="P16" i="20"/>
  <c r="P17" i="20"/>
  <c r="P12" i="20"/>
  <c r="P11" i="20"/>
  <c r="P10" i="20"/>
  <c r="P9" i="20"/>
  <c r="P8" i="20"/>
  <c r="P7" i="20"/>
  <c r="P6" i="20"/>
  <c r="P5" i="20"/>
  <c r="P4" i="20"/>
  <c r="P3" i="20"/>
  <c r="L2" i="20"/>
  <c r="N14" i="20" s="1"/>
  <c r="AJ12" i="12" l="1"/>
  <c r="AJ10" i="12" s="1"/>
  <c r="AT12" i="12"/>
  <c r="AT10" i="12" s="1"/>
  <c r="BD12" i="12"/>
  <c r="BD10" i="12" s="1"/>
  <c r="BN12" i="12"/>
  <c r="BN10" i="12" s="1"/>
  <c r="BX12" i="12"/>
  <c r="BX10" i="12" s="1"/>
  <c r="CH12" i="12"/>
  <c r="CH10" i="12" s="1"/>
  <c r="CR12" i="12"/>
  <c r="CR10" i="12" s="1"/>
  <c r="DB12" i="12"/>
  <c r="DB10" i="12" s="1"/>
  <c r="DL12" i="12"/>
  <c r="DL10" i="12" s="1"/>
  <c r="DV12" i="12"/>
  <c r="DV10" i="12" s="1"/>
  <c r="EF12" i="12"/>
  <c r="EF10" i="12" s="1"/>
  <c r="EP12" i="12"/>
  <c r="EP10" i="12" s="1"/>
  <c r="AE12" i="12"/>
  <c r="AE10" i="12" s="1"/>
  <c r="AO12" i="12"/>
  <c r="AO10" i="12" s="1"/>
  <c r="AY12" i="12"/>
  <c r="AY10" i="12" s="1"/>
  <c r="BI12" i="12"/>
  <c r="BI10" i="12" s="1"/>
  <c r="BS12" i="12"/>
  <c r="BS10" i="12" s="1"/>
  <c r="CC12" i="12"/>
  <c r="CC10" i="12" s="1"/>
  <c r="CM12" i="12"/>
  <c r="CM10" i="12" s="1"/>
  <c r="CW12" i="12"/>
  <c r="CW10" i="12" s="1"/>
  <c r="DG12" i="12"/>
  <c r="DG10" i="12" s="1"/>
  <c r="DQ12" i="12"/>
  <c r="DQ10" i="12" s="1"/>
  <c r="EA12" i="12"/>
  <c r="EA10" i="12" s="1"/>
  <c r="EK12" i="12"/>
  <c r="EK10" i="12" s="1"/>
  <c r="EU12" i="12"/>
  <c r="EU10" i="12" s="1"/>
  <c r="N21" i="20"/>
  <c r="AD21" i="20" s="1"/>
  <c r="N19" i="20"/>
  <c r="AE19" i="20" s="1"/>
  <c r="AE21" i="20"/>
  <c r="AC21" i="20"/>
  <c r="Y21" i="20"/>
  <c r="U21" i="20"/>
  <c r="Q21" i="20"/>
  <c r="AF21" i="20"/>
  <c r="Z21" i="20"/>
  <c r="V21" i="20"/>
  <c r="R21" i="20"/>
  <c r="Z12" i="12"/>
  <c r="Z10" i="12" s="1"/>
  <c r="P12" i="12"/>
  <c r="P10" i="12" s="1"/>
  <c r="F10" i="12"/>
  <c r="U10" i="12"/>
  <c r="K12" i="12"/>
  <c r="K10" i="12" s="1"/>
  <c r="AA19" i="20"/>
  <c r="S19" i="20"/>
  <c r="X19" i="20"/>
  <c r="N22" i="20"/>
  <c r="N20" i="20"/>
  <c r="N18" i="20"/>
  <c r="Z14" i="20"/>
  <c r="Y14" i="20"/>
  <c r="Q14" i="20"/>
  <c r="S14" i="20"/>
  <c r="U14" i="20"/>
  <c r="W14" i="20"/>
  <c r="R14" i="20"/>
  <c r="T14" i="20"/>
  <c r="V14" i="20"/>
  <c r="X14" i="20"/>
  <c r="N5" i="20"/>
  <c r="Q5" i="20" s="1"/>
  <c r="N7" i="20"/>
  <c r="N9" i="20"/>
  <c r="N11" i="20"/>
  <c r="N17" i="20"/>
  <c r="N15" i="20"/>
  <c r="N13" i="20"/>
  <c r="N6" i="20"/>
  <c r="N8" i="20"/>
  <c r="N10" i="20"/>
  <c r="N12" i="20"/>
  <c r="N16" i="20"/>
  <c r="H4" i="109"/>
  <c r="H5" i="109"/>
  <c r="H6" i="109"/>
  <c r="H7" i="109"/>
  <c r="H8" i="109"/>
  <c r="H9" i="109"/>
  <c r="H10" i="109"/>
  <c r="H11" i="109"/>
  <c r="H12" i="109"/>
  <c r="H13" i="109"/>
  <c r="H14" i="109"/>
  <c r="H15" i="109"/>
  <c r="H16" i="109"/>
  <c r="H17" i="109"/>
  <c r="H18" i="109"/>
  <c r="H19" i="109"/>
  <c r="H20" i="109"/>
  <c r="H21" i="109"/>
  <c r="H22" i="109"/>
  <c r="H23" i="109"/>
  <c r="H24" i="109"/>
  <c r="H25" i="109"/>
  <c r="H26" i="109"/>
  <c r="H27" i="109"/>
  <c r="H28" i="109"/>
  <c r="H29" i="109"/>
  <c r="H30" i="109"/>
  <c r="H31" i="109"/>
  <c r="H32" i="109"/>
  <c r="H33" i="109"/>
  <c r="H34" i="109"/>
  <c r="H35" i="109"/>
  <c r="H36" i="109"/>
  <c r="H37" i="109"/>
  <c r="H38" i="109"/>
  <c r="H39" i="109"/>
  <c r="H40" i="109"/>
  <c r="H41" i="109"/>
  <c r="H42" i="109"/>
  <c r="H43" i="109"/>
  <c r="H44" i="109"/>
  <c r="H45" i="109"/>
  <c r="H46" i="109"/>
  <c r="H47" i="109"/>
  <c r="H48" i="109"/>
  <c r="H49" i="109"/>
  <c r="H50" i="109"/>
  <c r="H51" i="109"/>
  <c r="H52" i="109"/>
  <c r="H53" i="109"/>
  <c r="H54" i="109"/>
  <c r="H55" i="109"/>
  <c r="H56" i="109"/>
  <c r="H57" i="109"/>
  <c r="H58" i="109"/>
  <c r="H59" i="109"/>
  <c r="H60" i="109"/>
  <c r="H61" i="109"/>
  <c r="H62" i="109"/>
  <c r="H63" i="109"/>
  <c r="H64" i="109"/>
  <c r="H65" i="109"/>
  <c r="H66" i="109"/>
  <c r="H67" i="109"/>
  <c r="H68" i="109"/>
  <c r="H69" i="109"/>
  <c r="H70" i="109"/>
  <c r="H71" i="109"/>
  <c r="H72" i="109"/>
  <c r="H73" i="109"/>
  <c r="H74" i="109"/>
  <c r="H75" i="109"/>
  <c r="H76" i="109"/>
  <c r="H77" i="109"/>
  <c r="H78" i="109"/>
  <c r="E4" i="109"/>
  <c r="E5" i="109"/>
  <c r="E6" i="109"/>
  <c r="E7" i="109"/>
  <c r="E8" i="109"/>
  <c r="E9" i="109"/>
  <c r="E10" i="109"/>
  <c r="E11" i="109"/>
  <c r="E12" i="109"/>
  <c r="E13" i="109"/>
  <c r="E14" i="109"/>
  <c r="E15" i="109"/>
  <c r="E16" i="109"/>
  <c r="E17" i="109"/>
  <c r="E18" i="109"/>
  <c r="E19" i="109"/>
  <c r="E20" i="109"/>
  <c r="E21" i="109"/>
  <c r="E22" i="109"/>
  <c r="E23" i="109"/>
  <c r="E24" i="109"/>
  <c r="E25" i="109"/>
  <c r="E26" i="109"/>
  <c r="E27" i="109"/>
  <c r="E28" i="109"/>
  <c r="E29" i="109"/>
  <c r="E30" i="109"/>
  <c r="E31" i="109"/>
  <c r="E32" i="109"/>
  <c r="E33" i="109"/>
  <c r="E34" i="109"/>
  <c r="E35" i="109"/>
  <c r="E36" i="109"/>
  <c r="E37" i="109"/>
  <c r="E38" i="109"/>
  <c r="E39" i="109"/>
  <c r="E40" i="109"/>
  <c r="E41" i="109"/>
  <c r="E42" i="109"/>
  <c r="E43" i="109"/>
  <c r="E44" i="109"/>
  <c r="E45" i="109"/>
  <c r="E46" i="109"/>
  <c r="E47" i="109"/>
  <c r="E48" i="109"/>
  <c r="E49" i="109"/>
  <c r="E50" i="109"/>
  <c r="E51" i="109"/>
  <c r="E52" i="109"/>
  <c r="E53" i="109"/>
  <c r="E54" i="109"/>
  <c r="E55" i="109"/>
  <c r="E56" i="109"/>
  <c r="E57" i="109"/>
  <c r="E58" i="109"/>
  <c r="E59" i="109"/>
  <c r="E60" i="109"/>
  <c r="E61" i="109"/>
  <c r="E62" i="109"/>
  <c r="E63" i="109"/>
  <c r="E64" i="109"/>
  <c r="E65" i="109"/>
  <c r="E66" i="109"/>
  <c r="E67" i="109"/>
  <c r="E68" i="109"/>
  <c r="E69" i="109"/>
  <c r="E70" i="109"/>
  <c r="E71" i="109"/>
  <c r="E72" i="109"/>
  <c r="E73" i="109"/>
  <c r="E74" i="109"/>
  <c r="E75" i="109"/>
  <c r="E76" i="109"/>
  <c r="E77" i="109"/>
  <c r="E78" i="109"/>
  <c r="T21" i="20" l="1"/>
  <c r="X21" i="20"/>
  <c r="AB21" i="20"/>
  <c r="AG21" i="20"/>
  <c r="S21" i="20"/>
  <c r="W21" i="20"/>
  <c r="AA21" i="20"/>
  <c r="T19" i="20"/>
  <c r="AB19" i="20"/>
  <c r="W19" i="20"/>
  <c r="AD19" i="20"/>
  <c r="R19" i="20"/>
  <c r="V19" i="20"/>
  <c r="Z19" i="20"/>
  <c r="Q19" i="20"/>
  <c r="U19" i="20"/>
  <c r="Y19" i="20"/>
  <c r="AC19" i="20"/>
  <c r="AC18" i="20"/>
  <c r="AA18" i="20"/>
  <c r="Y18" i="20"/>
  <c r="W18" i="20"/>
  <c r="U18" i="20"/>
  <c r="S18" i="20"/>
  <c r="Q18" i="20"/>
  <c r="AD18" i="20"/>
  <c r="AB18" i="20"/>
  <c r="Z18" i="20"/>
  <c r="V18" i="20"/>
  <c r="R18" i="20"/>
  <c r="X18" i="20"/>
  <c r="T18" i="20"/>
  <c r="AG22" i="20"/>
  <c r="AF22" i="20"/>
  <c r="AC22" i="20"/>
  <c r="AA22" i="20"/>
  <c r="Y22" i="20"/>
  <c r="W22" i="20"/>
  <c r="U22" i="20"/>
  <c r="S22" i="20"/>
  <c r="Q22" i="20"/>
  <c r="AH22" i="20"/>
  <c r="AE22" i="20"/>
  <c r="AD22" i="20"/>
  <c r="AB22" i="20"/>
  <c r="Z22" i="20"/>
  <c r="X22" i="20"/>
  <c r="V22" i="20"/>
  <c r="T22" i="20"/>
  <c r="R22" i="20"/>
  <c r="AF20" i="20"/>
  <c r="AC20" i="20"/>
  <c r="AA20" i="20"/>
  <c r="Y20" i="20"/>
  <c r="W20" i="20"/>
  <c r="U20" i="20"/>
  <c r="S20" i="20"/>
  <c r="Q20" i="20"/>
  <c r="AE20" i="20"/>
  <c r="AD20" i="20"/>
  <c r="AB20" i="20"/>
  <c r="Z20" i="20"/>
  <c r="X20" i="20"/>
  <c r="V20" i="20"/>
  <c r="T20" i="20"/>
  <c r="R20" i="20"/>
  <c r="Z16" i="20"/>
  <c r="Y16" i="20"/>
  <c r="Q16" i="20"/>
  <c r="S16" i="20"/>
  <c r="U16" i="20"/>
  <c r="W16" i="20"/>
  <c r="AB16" i="20"/>
  <c r="AA16" i="20"/>
  <c r="R16" i="20"/>
  <c r="T16" i="20"/>
  <c r="V16" i="20"/>
  <c r="X16" i="20"/>
  <c r="U10" i="20"/>
  <c r="T10" i="20"/>
  <c r="Q10" i="20"/>
  <c r="V10" i="20"/>
  <c r="S10" i="20"/>
  <c r="R10" i="20"/>
  <c r="R6" i="20"/>
  <c r="Q6" i="20"/>
  <c r="AA15" i="20"/>
  <c r="R15" i="20"/>
  <c r="T15" i="20"/>
  <c r="V15" i="20"/>
  <c r="X15" i="20"/>
  <c r="Z15" i="20"/>
  <c r="Y15" i="20"/>
  <c r="Q15" i="20"/>
  <c r="S15" i="20"/>
  <c r="U15" i="20"/>
  <c r="W15" i="20"/>
  <c r="W11" i="20"/>
  <c r="V11" i="20"/>
  <c r="S11" i="20"/>
  <c r="R11" i="20"/>
  <c r="U11" i="20"/>
  <c r="T11" i="20"/>
  <c r="Q11" i="20"/>
  <c r="S7" i="20"/>
  <c r="R7" i="20"/>
  <c r="Q7" i="20"/>
  <c r="X12" i="20"/>
  <c r="U12" i="20"/>
  <c r="T12" i="20"/>
  <c r="Q12" i="20"/>
  <c r="W12" i="20"/>
  <c r="V12" i="20"/>
  <c r="S12" i="20"/>
  <c r="R12" i="20"/>
  <c r="T8" i="20"/>
  <c r="Q8" i="20"/>
  <c r="S8" i="20"/>
  <c r="R8" i="20"/>
  <c r="R13" i="20"/>
  <c r="T13" i="20"/>
  <c r="V13" i="20"/>
  <c r="X13" i="20"/>
  <c r="Y13" i="20"/>
  <c r="Q13" i="20"/>
  <c r="S13" i="20"/>
  <c r="U13" i="20"/>
  <c r="W13" i="20"/>
  <c r="AB17" i="20"/>
  <c r="AA17" i="20"/>
  <c r="R17" i="20"/>
  <c r="T17" i="20"/>
  <c r="V17" i="20"/>
  <c r="X17" i="20"/>
  <c r="AC17" i="20"/>
  <c r="Z17" i="20"/>
  <c r="Y17" i="20"/>
  <c r="Q17" i="20"/>
  <c r="S17" i="20"/>
  <c r="U17" i="20"/>
  <c r="W17" i="20"/>
  <c r="S9" i="20"/>
  <c r="R9" i="20"/>
  <c r="U9" i="20"/>
  <c r="T9" i="20"/>
  <c r="Q9" i="20"/>
  <c r="I15" i="110"/>
  <c r="B5" i="110"/>
  <c r="B6" i="110"/>
  <c r="B7" i="110"/>
  <c r="C5" i="110"/>
  <c r="C6" i="110"/>
  <c r="C7" i="110"/>
  <c r="B8" i="110"/>
  <c r="C8" i="110"/>
  <c r="B9" i="110"/>
  <c r="C9" i="110"/>
  <c r="B10" i="110"/>
  <c r="C10" i="110"/>
  <c r="B11" i="110"/>
  <c r="C11" i="110"/>
  <c r="B12" i="110"/>
  <c r="C12" i="110"/>
  <c r="B13" i="110"/>
  <c r="C13" i="110"/>
  <c r="B14" i="110"/>
  <c r="C14" i="110"/>
  <c r="B15" i="110"/>
  <c r="C15" i="110"/>
  <c r="B16" i="110"/>
  <c r="C16" i="110"/>
  <c r="B17" i="110"/>
  <c r="C17" i="110"/>
  <c r="B18" i="110"/>
  <c r="C18" i="110"/>
  <c r="B19" i="110"/>
  <c r="C19" i="110"/>
  <c r="B20" i="110"/>
  <c r="C20" i="110"/>
  <c r="B21" i="110"/>
  <c r="C21" i="110"/>
  <c r="B22" i="110"/>
  <c r="C22" i="110"/>
  <c r="B23" i="110"/>
  <c r="C23" i="110"/>
  <c r="B24" i="110"/>
  <c r="C24" i="110"/>
  <c r="B25" i="110"/>
  <c r="C25" i="110"/>
  <c r="B26" i="110"/>
  <c r="C26" i="110"/>
  <c r="B27" i="110"/>
  <c r="C27" i="110"/>
  <c r="B28" i="110"/>
  <c r="C28" i="110"/>
  <c r="B29" i="110"/>
  <c r="C29" i="110"/>
  <c r="B30" i="110"/>
  <c r="C30" i="110"/>
  <c r="B31" i="110"/>
  <c r="C31" i="110"/>
  <c r="B32" i="110"/>
  <c r="C32" i="110"/>
  <c r="B33" i="110"/>
  <c r="C33" i="110"/>
  <c r="B34" i="110"/>
  <c r="C34" i="110"/>
  <c r="B35" i="110"/>
  <c r="C35" i="110"/>
  <c r="B36" i="110"/>
  <c r="C36" i="110"/>
  <c r="B37" i="110"/>
  <c r="C37" i="110"/>
  <c r="B38" i="110"/>
  <c r="C38" i="110"/>
  <c r="B39" i="110"/>
  <c r="C39" i="110"/>
  <c r="B40" i="110"/>
  <c r="C40" i="110"/>
  <c r="B41" i="110"/>
  <c r="C41" i="110"/>
  <c r="B42" i="110"/>
  <c r="C42" i="110"/>
  <c r="B43" i="110"/>
  <c r="C43" i="110"/>
  <c r="B44" i="110"/>
  <c r="C44" i="110"/>
  <c r="B45" i="110"/>
  <c r="C45" i="110"/>
  <c r="B46" i="110"/>
  <c r="C46" i="110"/>
  <c r="B47" i="110"/>
  <c r="C47" i="110"/>
  <c r="B48" i="110"/>
  <c r="C48" i="110"/>
  <c r="B49" i="110"/>
  <c r="C49" i="110"/>
  <c r="B50" i="110"/>
  <c r="C50" i="110"/>
  <c r="B51" i="110"/>
  <c r="C51" i="110"/>
  <c r="B52" i="110"/>
  <c r="C52" i="110"/>
  <c r="B53" i="110"/>
  <c r="C53" i="110"/>
  <c r="B54" i="110"/>
  <c r="C54" i="110"/>
  <c r="B55" i="110"/>
  <c r="C55" i="110"/>
  <c r="B56" i="110"/>
  <c r="C56" i="110"/>
  <c r="B57" i="110"/>
  <c r="C57" i="110"/>
  <c r="B58" i="110"/>
  <c r="C58" i="110"/>
  <c r="B59" i="110"/>
  <c r="C59" i="110"/>
  <c r="B60" i="110"/>
  <c r="C60" i="110"/>
  <c r="B61" i="110"/>
  <c r="C61" i="110"/>
  <c r="B62" i="110"/>
  <c r="C62" i="110"/>
  <c r="B63" i="110"/>
  <c r="C63" i="110"/>
  <c r="B64" i="110"/>
  <c r="C64" i="110"/>
  <c r="B65" i="110"/>
  <c r="C65" i="110"/>
  <c r="B66" i="110"/>
  <c r="C66" i="110"/>
  <c r="B67" i="110"/>
  <c r="C67" i="110"/>
  <c r="B68" i="110"/>
  <c r="C68" i="110"/>
  <c r="B69" i="110"/>
  <c r="C69" i="110"/>
  <c r="B70" i="110"/>
  <c r="C70" i="110"/>
  <c r="B71" i="110"/>
  <c r="C71" i="110"/>
  <c r="B72" i="110"/>
  <c r="C72" i="110"/>
  <c r="B73" i="110"/>
  <c r="C73" i="110"/>
  <c r="B74" i="110"/>
  <c r="C74" i="110"/>
  <c r="B75" i="110"/>
  <c r="C75" i="110"/>
  <c r="B76" i="110"/>
  <c r="C76" i="110"/>
  <c r="B77" i="110"/>
  <c r="C77" i="110"/>
  <c r="B78" i="110"/>
  <c r="C78" i="110"/>
  <c r="B79" i="110"/>
  <c r="C79" i="110"/>
  <c r="B80" i="110"/>
  <c r="C80" i="110"/>
  <c r="B81" i="110"/>
  <c r="C81" i="110"/>
  <c r="B82" i="110"/>
  <c r="C82" i="110"/>
  <c r="B83" i="110"/>
  <c r="C83" i="110"/>
  <c r="B84" i="110"/>
  <c r="C84" i="110"/>
  <c r="B85" i="110"/>
  <c r="C85" i="110"/>
  <c r="B86" i="110"/>
  <c r="C86" i="110"/>
  <c r="B87" i="110"/>
  <c r="C87" i="110"/>
  <c r="B88" i="110"/>
  <c r="C88" i="110"/>
  <c r="B89" i="110"/>
  <c r="C89" i="110"/>
  <c r="B90" i="110"/>
  <c r="C90" i="110"/>
  <c r="B91" i="110"/>
  <c r="C91" i="110"/>
  <c r="B92" i="110"/>
  <c r="C92" i="110"/>
  <c r="B93" i="110"/>
  <c r="C93" i="110"/>
  <c r="B94" i="110"/>
  <c r="C94" i="110"/>
  <c r="B95" i="110"/>
  <c r="C95" i="110"/>
  <c r="B96" i="110"/>
  <c r="C96" i="110"/>
  <c r="B97" i="110"/>
  <c r="C97" i="110"/>
  <c r="B98" i="110"/>
  <c r="C98" i="110"/>
  <c r="B99" i="110"/>
  <c r="C99" i="110"/>
  <c r="B100" i="110"/>
  <c r="C100" i="110"/>
  <c r="B101" i="110"/>
  <c r="C101" i="110"/>
  <c r="B102" i="110"/>
  <c r="C102" i="110"/>
  <c r="B103" i="110"/>
  <c r="C103" i="110"/>
  <c r="B104" i="110"/>
  <c r="C104" i="110"/>
  <c r="G64" i="109"/>
  <c r="G66" i="109"/>
  <c r="G68" i="109"/>
  <c r="G70" i="109"/>
  <c r="G72" i="109"/>
  <c r="I16" i="110"/>
  <c r="G74" i="109" s="1"/>
  <c r="I17" i="110"/>
  <c r="J64" i="109"/>
  <c r="J65" i="109"/>
  <c r="J66" i="109"/>
  <c r="J67" i="109"/>
  <c r="J68" i="109"/>
  <c r="J69" i="109"/>
  <c r="J70" i="109"/>
  <c r="J71" i="109"/>
  <c r="J72" i="109"/>
  <c r="J73" i="109"/>
  <c r="J74" i="109"/>
  <c r="J75" i="109"/>
  <c r="J76" i="109"/>
  <c r="J77" i="109"/>
  <c r="J78" i="109"/>
  <c r="K64" i="109"/>
  <c r="K65" i="109"/>
  <c r="K66" i="109"/>
  <c r="K67" i="109"/>
  <c r="K68" i="109"/>
  <c r="K69" i="109"/>
  <c r="K70" i="109"/>
  <c r="K71" i="109"/>
  <c r="K72" i="109"/>
  <c r="K73" i="109"/>
  <c r="K74" i="109"/>
  <c r="K75" i="109"/>
  <c r="K76" i="109"/>
  <c r="K77" i="109"/>
  <c r="K78" i="109"/>
  <c r="L64" i="109"/>
  <c r="L65" i="109"/>
  <c r="L66" i="109"/>
  <c r="L67" i="109"/>
  <c r="L68" i="109"/>
  <c r="L69" i="109"/>
  <c r="L70" i="109"/>
  <c r="L71" i="109"/>
  <c r="L72" i="109"/>
  <c r="L73" i="109"/>
  <c r="L74" i="109"/>
  <c r="L75" i="109"/>
  <c r="L76" i="109"/>
  <c r="L77" i="109"/>
  <c r="L78" i="109"/>
  <c r="M64" i="109"/>
  <c r="M65" i="109"/>
  <c r="M66" i="109"/>
  <c r="M67" i="109"/>
  <c r="M68" i="109"/>
  <c r="M69" i="109"/>
  <c r="M70" i="109"/>
  <c r="M71" i="109"/>
  <c r="M72" i="109"/>
  <c r="M73" i="109"/>
  <c r="M74" i="109"/>
  <c r="M75" i="109"/>
  <c r="M76" i="109"/>
  <c r="M77" i="109"/>
  <c r="M78" i="109"/>
  <c r="B3" i="54"/>
  <c r="D1" i="16" s="1"/>
  <c r="B4" i="54"/>
  <c r="D1" i="58" s="1"/>
  <c r="C2" i="20"/>
  <c r="C16" i="83" s="1"/>
  <c r="C3" i="20"/>
  <c r="C4" i="20"/>
  <c r="C18" i="99" s="1"/>
  <c r="C5" i="20"/>
  <c r="C19" i="88" s="1"/>
  <c r="C6" i="20"/>
  <c r="C7" i="20"/>
  <c r="G7" i="20" s="1"/>
  <c r="C8" i="20"/>
  <c r="C22" i="93" s="1"/>
  <c r="C9" i="20"/>
  <c r="C23" i="58" s="1"/>
  <c r="C10" i="20"/>
  <c r="C24" i="87" s="1"/>
  <c r="C11" i="20"/>
  <c r="C12" i="20"/>
  <c r="C26" i="89" s="1"/>
  <c r="C13" i="20"/>
  <c r="C14" i="20"/>
  <c r="C28" i="97" s="1"/>
  <c r="C15" i="20"/>
  <c r="C29" i="60" s="1"/>
  <c r="C16" i="20"/>
  <c r="C30" i="63" s="1"/>
  <c r="C17" i="20"/>
  <c r="C31" i="58" s="1"/>
  <c r="C18" i="20"/>
  <c r="C32" i="82" s="1"/>
  <c r="C19" i="20"/>
  <c r="C20" i="20"/>
  <c r="C34" i="90" s="1"/>
  <c r="C21" i="20"/>
  <c r="C22" i="20"/>
  <c r="C23" i="20"/>
  <c r="C24" i="20"/>
  <c r="C38" i="94" s="1"/>
  <c r="C25" i="20"/>
  <c r="C39" i="58" s="1"/>
  <c r="C26" i="20"/>
  <c r="C40" i="79" s="1"/>
  <c r="C27" i="20"/>
  <c r="C28" i="20"/>
  <c r="C42" i="98" s="1"/>
  <c r="C29" i="20"/>
  <c r="C30" i="20"/>
  <c r="C31" i="20"/>
  <c r="B13" i="54"/>
  <c r="D1" i="68" s="1"/>
  <c r="B52" i="54"/>
  <c r="D1" i="107" s="1"/>
  <c r="C42" i="106"/>
  <c r="B51" i="54"/>
  <c r="D1" i="106" s="1"/>
  <c r="C18" i="105"/>
  <c r="B50" i="54"/>
  <c r="D1" i="105" s="1"/>
  <c r="B49" i="54"/>
  <c r="D1" i="104" s="1"/>
  <c r="B48" i="54"/>
  <c r="D1" i="103" s="1"/>
  <c r="C30" i="102"/>
  <c r="B47" i="54"/>
  <c r="D1" i="102" s="1"/>
  <c r="C30" i="101"/>
  <c r="B46" i="54"/>
  <c r="D1" i="101" s="1"/>
  <c r="B45" i="54"/>
  <c r="D1" i="100" s="1"/>
  <c r="B44" i="54"/>
  <c r="D1" i="99" s="1"/>
  <c r="B43" i="54"/>
  <c r="D1" i="98" s="1"/>
  <c r="B42" i="54"/>
  <c r="D1" i="97" s="1"/>
  <c r="B41" i="54"/>
  <c r="D1" i="96" s="1"/>
  <c r="B40" i="54"/>
  <c r="D1" i="95" s="1"/>
  <c r="B39" i="54"/>
  <c r="D1" i="94" s="1"/>
  <c r="B38" i="54"/>
  <c r="D1" i="93" s="1"/>
  <c r="B37" i="54"/>
  <c r="D1" i="92" s="1"/>
  <c r="B36" i="54"/>
  <c r="D1" i="91" s="1"/>
  <c r="B35" i="54"/>
  <c r="D1" i="90" s="1"/>
  <c r="B34" i="54"/>
  <c r="D1" i="89" s="1"/>
  <c r="B33" i="54"/>
  <c r="D1" i="88" s="1"/>
  <c r="B32" i="54"/>
  <c r="D1" i="87" s="1"/>
  <c r="B31" i="54"/>
  <c r="D1" i="86" s="1"/>
  <c r="B30" i="54"/>
  <c r="D1" i="85" s="1"/>
  <c r="B29" i="54"/>
  <c r="D1" i="84" s="1"/>
  <c r="B28" i="54"/>
  <c r="D1" i="83" s="1"/>
  <c r="B27" i="54"/>
  <c r="D1" i="82" s="1"/>
  <c r="B26" i="54"/>
  <c r="D1" i="81" s="1"/>
  <c r="C24" i="80"/>
  <c r="B25" i="54"/>
  <c r="D1" i="80" s="1"/>
  <c r="C38" i="79"/>
  <c r="B24" i="54"/>
  <c r="D1" i="79" s="1"/>
  <c r="C22" i="78"/>
  <c r="B23" i="54"/>
  <c r="D1" i="78" s="1"/>
  <c r="C34" i="77"/>
  <c r="B22" i="54"/>
  <c r="D1" i="77" s="1"/>
  <c r="C26" i="76"/>
  <c r="B21" i="54"/>
  <c r="D1" i="76" s="1"/>
  <c r="C34" i="75"/>
  <c r="B20" i="54"/>
  <c r="D1" i="75" s="1"/>
  <c r="C26" i="74"/>
  <c r="B19" i="54"/>
  <c r="D1" i="74" s="1"/>
  <c r="C34" i="73"/>
  <c r="B18" i="54"/>
  <c r="D1" i="73" s="1"/>
  <c r="C26" i="72"/>
  <c r="B17" i="54"/>
  <c r="D1" i="72" s="1"/>
  <c r="C34" i="71"/>
  <c r="B16" i="54"/>
  <c r="D1" i="71" s="1"/>
  <c r="C26" i="70"/>
  <c r="B15" i="54"/>
  <c r="D1" i="70" s="1"/>
  <c r="C34" i="69"/>
  <c r="B14" i="54"/>
  <c r="D1" i="69" s="1"/>
  <c r="C26" i="67"/>
  <c r="B12" i="54"/>
  <c r="D1" i="67" s="1"/>
  <c r="C34" i="66"/>
  <c r="B11" i="54"/>
  <c r="D1" i="66" s="1"/>
  <c r="C26" i="65"/>
  <c r="B10" i="54"/>
  <c r="D1" i="65" s="1"/>
  <c r="C38" i="64"/>
  <c r="B9" i="54"/>
  <c r="D1" i="64" s="1"/>
  <c r="C22" i="63"/>
  <c r="B8" i="54"/>
  <c r="D1" i="63" s="1"/>
  <c r="C34" i="62"/>
  <c r="B7" i="54"/>
  <c r="D1" i="62" s="1"/>
  <c r="C26" i="61"/>
  <c r="B6" i="54"/>
  <c r="D1" i="61" s="1"/>
  <c r="C22" i="60"/>
  <c r="B5" i="54"/>
  <c r="D1" i="60" s="1"/>
  <c r="C38" i="58"/>
  <c r="C17" i="16"/>
  <c r="C22" i="16"/>
  <c r="C29" i="16"/>
  <c r="C34" i="16"/>
  <c r="F19" i="20"/>
  <c r="B33" i="103" s="1"/>
  <c r="D19" i="20"/>
  <c r="F20" i="20"/>
  <c r="B34" i="93" s="1"/>
  <c r="D20" i="20"/>
  <c r="D34" i="105" s="1"/>
  <c r="F21" i="20"/>
  <c r="B35" i="104" s="1"/>
  <c r="D21" i="20"/>
  <c r="D35" i="91" s="1"/>
  <c r="C8" i="4"/>
  <c r="C9" i="4" s="1"/>
  <c r="F23" i="20"/>
  <c r="B37" i="100" s="1"/>
  <c r="F22" i="20"/>
  <c r="B36" i="63" s="1"/>
  <c r="F24" i="20"/>
  <c r="B38" i="16" s="1"/>
  <c r="F25" i="20"/>
  <c r="B39" i="107" s="1"/>
  <c r="F26" i="20"/>
  <c r="B40" i="104" s="1"/>
  <c r="F27" i="20"/>
  <c r="B41" i="82" s="1"/>
  <c r="F28" i="20"/>
  <c r="B42" i="99" s="1"/>
  <c r="F29" i="20"/>
  <c r="B43" i="101" s="1"/>
  <c r="F30" i="20"/>
  <c r="B44" i="105" s="1"/>
  <c r="F31" i="20"/>
  <c r="B45" i="105" s="1"/>
  <c r="F18" i="20"/>
  <c r="B32" i="105" s="1"/>
  <c r="F17" i="20"/>
  <c r="B31" i="94" s="1"/>
  <c r="F14" i="20"/>
  <c r="B28" i="101" s="1"/>
  <c r="F15" i="20"/>
  <c r="B29" i="103" s="1"/>
  <c r="F16" i="20"/>
  <c r="B30" i="103" s="1"/>
  <c r="F13" i="20"/>
  <c r="B27" i="105" s="1"/>
  <c r="F5" i="20"/>
  <c r="B19" i="94" s="1"/>
  <c r="F6" i="20"/>
  <c r="B20" i="66" s="1"/>
  <c r="F10" i="20"/>
  <c r="B24" i="107" s="1"/>
  <c r="F12" i="20"/>
  <c r="B26" i="102" s="1"/>
  <c r="F11" i="20"/>
  <c r="B25" i="105" s="1"/>
  <c r="F7" i="20"/>
  <c r="F2" i="20"/>
  <c r="B16" i="104" s="1"/>
  <c r="F8" i="20"/>
  <c r="B22" i="97" s="1"/>
  <c r="F9" i="20"/>
  <c r="B23" i="101" s="1"/>
  <c r="F3" i="20"/>
  <c r="F4" i="20"/>
  <c r="N8" i="121"/>
  <c r="O8" i="121"/>
  <c r="C11" i="121"/>
  <c r="D11" i="121"/>
  <c r="E11" i="121"/>
  <c r="F11" i="121"/>
  <c r="G11" i="121"/>
  <c r="H11" i="121"/>
  <c r="D4" i="54"/>
  <c r="F3" i="58" s="1"/>
  <c r="D5" i="54"/>
  <c r="D6" i="54"/>
  <c r="D7" i="54"/>
  <c r="D8" i="54"/>
  <c r="D9" i="54"/>
  <c r="D10" i="54"/>
  <c r="D11" i="54"/>
  <c r="D12" i="54"/>
  <c r="D13" i="54"/>
  <c r="D14" i="54"/>
  <c r="D15" i="54"/>
  <c r="D16" i="54"/>
  <c r="D17" i="54"/>
  <c r="D18" i="54"/>
  <c r="D19" i="54"/>
  <c r="D20" i="54"/>
  <c r="D21" i="54"/>
  <c r="D22" i="54"/>
  <c r="D23" i="54"/>
  <c r="D24" i="54"/>
  <c r="D25" i="54"/>
  <c r="D26" i="54"/>
  <c r="D27" i="54"/>
  <c r="D28" i="54"/>
  <c r="D29" i="54"/>
  <c r="D30" i="54"/>
  <c r="D31" i="54"/>
  <c r="D32" i="54"/>
  <c r="D33" i="54"/>
  <c r="D34" i="54"/>
  <c r="D35" i="54"/>
  <c r="D36" i="54"/>
  <c r="D37" i="54"/>
  <c r="D38" i="54"/>
  <c r="D39" i="54"/>
  <c r="D40" i="54"/>
  <c r="D41" i="54"/>
  <c r="D42" i="54"/>
  <c r="D43" i="54"/>
  <c r="D44" i="54"/>
  <c r="D45" i="54"/>
  <c r="D46" i="54"/>
  <c r="D47" i="54"/>
  <c r="D48" i="54"/>
  <c r="D49" i="54"/>
  <c r="D50" i="54"/>
  <c r="D51" i="54"/>
  <c r="D52" i="54"/>
  <c r="D3" i="54"/>
  <c r="F3" i="16" s="1"/>
  <c r="C4" i="54"/>
  <c r="C3" i="58" s="1"/>
  <c r="C5" i="54"/>
  <c r="C6" i="54"/>
  <c r="C7" i="54"/>
  <c r="C8" i="54"/>
  <c r="C9" i="54"/>
  <c r="C10" i="54"/>
  <c r="C11" i="54"/>
  <c r="C12" i="54"/>
  <c r="C13" i="54"/>
  <c r="C14" i="54"/>
  <c r="C15" i="54"/>
  <c r="C16" i="54"/>
  <c r="C17" i="54"/>
  <c r="C18" i="54"/>
  <c r="C19" i="54"/>
  <c r="C20" i="54"/>
  <c r="C21" i="54"/>
  <c r="C22" i="54"/>
  <c r="C23" i="54"/>
  <c r="C24" i="54"/>
  <c r="C25" i="54"/>
  <c r="C26" i="54"/>
  <c r="C27" i="54"/>
  <c r="C28" i="54"/>
  <c r="C29" i="54"/>
  <c r="C30" i="54"/>
  <c r="C31" i="54"/>
  <c r="C32" i="54"/>
  <c r="C33" i="54"/>
  <c r="C34" i="54"/>
  <c r="C35" i="54"/>
  <c r="C36" i="54"/>
  <c r="C37" i="54"/>
  <c r="C38" i="54"/>
  <c r="C39" i="54"/>
  <c r="C40" i="54"/>
  <c r="C41" i="54"/>
  <c r="C42" i="54"/>
  <c r="C43" i="54"/>
  <c r="C44" i="54"/>
  <c r="C45" i="54"/>
  <c r="C46" i="54"/>
  <c r="C47" i="54"/>
  <c r="C48" i="54"/>
  <c r="C49" i="54"/>
  <c r="C50" i="54"/>
  <c r="C51" i="54"/>
  <c r="C52" i="54"/>
  <c r="C3" i="54"/>
  <c r="C3" i="16" s="1"/>
  <c r="F1" i="120"/>
  <c r="F2" i="120" s="1"/>
  <c r="F3" i="120" s="1"/>
  <c r="C7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35" i="120"/>
  <c r="C6" i="120"/>
  <c r="BD1" i="13"/>
  <c r="BC1" i="13"/>
  <c r="BB1" i="13"/>
  <c r="BA1" i="13"/>
  <c r="AZ1" i="13"/>
  <c r="AY1" i="13"/>
  <c r="AX1" i="13"/>
  <c r="AW1" i="13"/>
  <c r="AV1" i="13"/>
  <c r="AU1" i="13"/>
  <c r="AT1" i="13"/>
  <c r="AS1" i="13"/>
  <c r="AR1" i="13"/>
  <c r="AQ1" i="13"/>
  <c r="AP1" i="13"/>
  <c r="AO1" i="13"/>
  <c r="AN1" i="13"/>
  <c r="AM1" i="13"/>
  <c r="AL1" i="13"/>
  <c r="AK1" i="13"/>
  <c r="AJ1" i="13"/>
  <c r="AI1" i="13"/>
  <c r="AH1" i="13"/>
  <c r="AG1" i="13"/>
  <c r="AF1" i="13"/>
  <c r="AE1" i="13"/>
  <c r="AD1" i="13"/>
  <c r="AC1" i="13"/>
  <c r="AB1" i="13"/>
  <c r="AA1" i="13"/>
  <c r="Z1" i="13"/>
  <c r="Y1" i="13"/>
  <c r="X1" i="13"/>
  <c r="W1" i="13"/>
  <c r="V1" i="13"/>
  <c r="U1" i="13"/>
  <c r="T1" i="13"/>
  <c r="S1" i="13"/>
  <c r="R1" i="13"/>
  <c r="Q1" i="13"/>
  <c r="P1" i="13"/>
  <c r="O1" i="13"/>
  <c r="N1" i="13"/>
  <c r="M1" i="13"/>
  <c r="L1" i="13"/>
  <c r="K1" i="13"/>
  <c r="J1" i="13"/>
  <c r="I1" i="13"/>
  <c r="H1" i="13"/>
  <c r="G1" i="13"/>
  <c r="L5" i="32"/>
  <c r="L6" i="32"/>
  <c r="L7" i="32"/>
  <c r="L8" i="32"/>
  <c r="L9" i="32"/>
  <c r="L10" i="32"/>
  <c r="L11" i="32"/>
  <c r="L12" i="32"/>
  <c r="L13" i="32"/>
  <c r="L14" i="32"/>
  <c r="L15" i="32"/>
  <c r="L16" i="32"/>
  <c r="L17" i="32"/>
  <c r="L18" i="32"/>
  <c r="L19" i="32"/>
  <c r="L20" i="32"/>
  <c r="L21" i="32"/>
  <c r="L22" i="32"/>
  <c r="L23" i="32"/>
  <c r="L24" i="32"/>
  <c r="L25" i="32"/>
  <c r="L26" i="32"/>
  <c r="L27" i="32"/>
  <c r="L28" i="32"/>
  <c r="L29" i="32"/>
  <c r="L30" i="32"/>
  <c r="L31" i="32"/>
  <c r="L32" i="32"/>
  <c r="L33" i="32"/>
  <c r="L34" i="32"/>
  <c r="L35" i="32"/>
  <c r="L36" i="32"/>
  <c r="L37" i="32"/>
  <c r="L38" i="32"/>
  <c r="L39" i="32"/>
  <c r="L40" i="32"/>
  <c r="L41" i="32"/>
  <c r="L42" i="32"/>
  <c r="L43" i="32"/>
  <c r="L44" i="32"/>
  <c r="L45" i="32"/>
  <c r="L46" i="32"/>
  <c r="L47" i="32"/>
  <c r="L48" i="32"/>
  <c r="L49" i="32"/>
  <c r="L50" i="32"/>
  <c r="L51" i="32"/>
  <c r="L52" i="32"/>
  <c r="L53" i="32"/>
  <c r="L54" i="32"/>
  <c r="I5" i="110"/>
  <c r="G60" i="109" s="1"/>
  <c r="I6" i="110"/>
  <c r="G65" i="109" s="1"/>
  <c r="I7" i="110"/>
  <c r="G27" i="109" s="1"/>
  <c r="I8" i="110"/>
  <c r="I9" i="110"/>
  <c r="I10" i="110"/>
  <c r="I11" i="110"/>
  <c r="I12" i="110"/>
  <c r="I13" i="110"/>
  <c r="I14" i="110"/>
  <c r="I18" i="110"/>
  <c r="I19" i="110"/>
  <c r="I20" i="110"/>
  <c r="I21" i="110"/>
  <c r="I22" i="110"/>
  <c r="I23" i="110"/>
  <c r="I24" i="110"/>
  <c r="I25" i="110"/>
  <c r="I26" i="110"/>
  <c r="I27" i="110"/>
  <c r="I28" i="110"/>
  <c r="I29" i="110"/>
  <c r="I30" i="110"/>
  <c r="I31" i="110"/>
  <c r="I32" i="110"/>
  <c r="I33" i="110"/>
  <c r="I34" i="110"/>
  <c r="I35" i="110"/>
  <c r="I36" i="110"/>
  <c r="I37" i="110"/>
  <c r="I38" i="110"/>
  <c r="I39" i="110"/>
  <c r="I40" i="110"/>
  <c r="I41" i="110"/>
  <c r="I42" i="110"/>
  <c r="I43" i="110"/>
  <c r="I44" i="110"/>
  <c r="I45" i="110"/>
  <c r="I46" i="110"/>
  <c r="I47" i="110"/>
  <c r="I48" i="110"/>
  <c r="I49" i="110"/>
  <c r="I50" i="110"/>
  <c r="I51" i="110"/>
  <c r="I52" i="110"/>
  <c r="I53" i="110"/>
  <c r="I54" i="110"/>
  <c r="H5" i="110"/>
  <c r="H6" i="110"/>
  <c r="H7" i="110"/>
  <c r="H8" i="110"/>
  <c r="H9" i="110"/>
  <c r="H10" i="110"/>
  <c r="H11" i="110"/>
  <c r="H12" i="110"/>
  <c r="H13" i="110"/>
  <c r="H14" i="110"/>
  <c r="H15" i="110"/>
  <c r="H16" i="110"/>
  <c r="H17" i="110"/>
  <c r="H18" i="110"/>
  <c r="H19" i="110"/>
  <c r="H20" i="110"/>
  <c r="H21" i="110"/>
  <c r="H22" i="110"/>
  <c r="H23" i="110"/>
  <c r="H24" i="110"/>
  <c r="H25" i="110"/>
  <c r="H26" i="110"/>
  <c r="H27" i="110"/>
  <c r="H28" i="110"/>
  <c r="H29" i="110"/>
  <c r="H30" i="110"/>
  <c r="H31" i="110"/>
  <c r="H32" i="110"/>
  <c r="H33" i="110"/>
  <c r="H34" i="110"/>
  <c r="H35" i="110"/>
  <c r="H36" i="110"/>
  <c r="H37" i="110"/>
  <c r="H38" i="110"/>
  <c r="H39" i="110"/>
  <c r="H40" i="110"/>
  <c r="H41" i="110"/>
  <c r="H42" i="110"/>
  <c r="H43" i="110"/>
  <c r="H44" i="110"/>
  <c r="H45" i="110"/>
  <c r="H46" i="110"/>
  <c r="H47" i="110"/>
  <c r="H48" i="110"/>
  <c r="H49" i="110"/>
  <c r="H50" i="110"/>
  <c r="H51" i="110"/>
  <c r="H52" i="110"/>
  <c r="H53" i="110"/>
  <c r="H54" i="110"/>
  <c r="G5" i="110"/>
  <c r="G6" i="110"/>
  <c r="G7" i="110"/>
  <c r="G8" i="110"/>
  <c r="G9" i="110"/>
  <c r="G10" i="110"/>
  <c r="G11" i="110"/>
  <c r="G12" i="110"/>
  <c r="G13" i="110"/>
  <c r="G14" i="110"/>
  <c r="G15" i="110"/>
  <c r="G16" i="110"/>
  <c r="G17" i="110"/>
  <c r="G18" i="110"/>
  <c r="G19" i="110"/>
  <c r="G20" i="110"/>
  <c r="G21" i="110"/>
  <c r="G22" i="110"/>
  <c r="G23" i="110"/>
  <c r="G24" i="110"/>
  <c r="G25" i="110"/>
  <c r="G26" i="110"/>
  <c r="G27" i="110"/>
  <c r="G28" i="110"/>
  <c r="G29" i="110"/>
  <c r="G30" i="110"/>
  <c r="G31" i="110"/>
  <c r="G32" i="110"/>
  <c r="G33" i="110"/>
  <c r="G34" i="110"/>
  <c r="G35" i="110"/>
  <c r="G36" i="110"/>
  <c r="G37" i="110"/>
  <c r="G38" i="110"/>
  <c r="G39" i="110"/>
  <c r="G40" i="110"/>
  <c r="G41" i="110"/>
  <c r="G42" i="110"/>
  <c r="G43" i="110"/>
  <c r="G44" i="110"/>
  <c r="G45" i="110"/>
  <c r="G46" i="110"/>
  <c r="G47" i="110"/>
  <c r="G48" i="110"/>
  <c r="G49" i="110"/>
  <c r="G50" i="110"/>
  <c r="G51" i="110"/>
  <c r="G52" i="110"/>
  <c r="G53" i="110"/>
  <c r="G54" i="110"/>
  <c r="BN26" i="108"/>
  <c r="BM26" i="108"/>
  <c r="BL26" i="108"/>
  <c r="BK26" i="108"/>
  <c r="BJ26" i="108"/>
  <c r="BI26" i="108"/>
  <c r="BH26" i="108"/>
  <c r="BG26" i="108"/>
  <c r="BF26" i="108"/>
  <c r="BE26" i="108"/>
  <c r="BD26" i="108"/>
  <c r="BC26" i="108"/>
  <c r="BB26" i="108"/>
  <c r="BA26" i="108"/>
  <c r="AZ26" i="108"/>
  <c r="AY26" i="108"/>
  <c r="AX26" i="108"/>
  <c r="AW26" i="108"/>
  <c r="AV26" i="108"/>
  <c r="AU26" i="108"/>
  <c r="AT26" i="108"/>
  <c r="AS26" i="108"/>
  <c r="AR26" i="108"/>
  <c r="AQ26" i="108"/>
  <c r="AP26" i="108"/>
  <c r="AO26" i="108"/>
  <c r="AN26" i="108"/>
  <c r="AM26" i="108"/>
  <c r="AL26" i="108"/>
  <c r="AK26" i="108"/>
  <c r="BN25" i="108"/>
  <c r="BM25" i="108"/>
  <c r="BL25" i="108"/>
  <c r="BK25" i="108"/>
  <c r="BJ25" i="108"/>
  <c r="BI25" i="108"/>
  <c r="BH25" i="108"/>
  <c r="BG25" i="108"/>
  <c r="BF25" i="108"/>
  <c r="BE25" i="108"/>
  <c r="BD25" i="108"/>
  <c r="BC25" i="108"/>
  <c r="BB25" i="108"/>
  <c r="BA25" i="108"/>
  <c r="AZ25" i="108"/>
  <c r="AY25" i="108"/>
  <c r="AX25" i="108"/>
  <c r="AW25" i="108"/>
  <c r="AV25" i="108"/>
  <c r="AU25" i="108"/>
  <c r="AT25" i="108"/>
  <c r="AS25" i="108"/>
  <c r="AR25" i="108"/>
  <c r="AQ25" i="108"/>
  <c r="AP25" i="108"/>
  <c r="AO25" i="108"/>
  <c r="AN25" i="108"/>
  <c r="AM25" i="108"/>
  <c r="AL25" i="108"/>
  <c r="AK25" i="108"/>
  <c r="BN23" i="108"/>
  <c r="BM23" i="108"/>
  <c r="BL23" i="108"/>
  <c r="BK23" i="108"/>
  <c r="BJ23" i="108"/>
  <c r="BI23" i="108"/>
  <c r="BH23" i="108"/>
  <c r="BG23" i="108"/>
  <c r="BF23" i="108"/>
  <c r="BE23" i="108"/>
  <c r="BD23" i="108"/>
  <c r="BC23" i="108"/>
  <c r="BB23" i="108"/>
  <c r="BA23" i="108"/>
  <c r="AZ23" i="108"/>
  <c r="AY23" i="108"/>
  <c r="AX23" i="108"/>
  <c r="AW23" i="108"/>
  <c r="AV23" i="108"/>
  <c r="AU23" i="108"/>
  <c r="AT23" i="108"/>
  <c r="AS23" i="108"/>
  <c r="AR23" i="108"/>
  <c r="AQ23" i="108"/>
  <c r="AP23" i="108"/>
  <c r="AO23" i="108"/>
  <c r="AN23" i="108"/>
  <c r="AM23" i="108"/>
  <c r="AL23" i="108"/>
  <c r="AK23" i="108"/>
  <c r="BN22" i="108"/>
  <c r="BM22" i="108"/>
  <c r="BL22" i="108"/>
  <c r="BK22" i="108"/>
  <c r="BJ22" i="108"/>
  <c r="BI22" i="108"/>
  <c r="BH22" i="108"/>
  <c r="BG22" i="108"/>
  <c r="BF22" i="108"/>
  <c r="BE22" i="108"/>
  <c r="BD22" i="108"/>
  <c r="BC22" i="108"/>
  <c r="BB22" i="108"/>
  <c r="BA22" i="108"/>
  <c r="AZ22" i="108"/>
  <c r="AY22" i="108"/>
  <c r="AX22" i="108"/>
  <c r="AW22" i="108"/>
  <c r="AV22" i="108"/>
  <c r="AU22" i="108"/>
  <c r="AT22" i="108"/>
  <c r="AS22" i="108"/>
  <c r="AR22" i="108"/>
  <c r="AQ22" i="108"/>
  <c r="AP22" i="108"/>
  <c r="AO22" i="108"/>
  <c r="AN22" i="108"/>
  <c r="AM22" i="108"/>
  <c r="AL22" i="108"/>
  <c r="AK22" i="108"/>
  <c r="BN21" i="108"/>
  <c r="BM21" i="108"/>
  <c r="BL21" i="108"/>
  <c r="BK21" i="108"/>
  <c r="BJ21" i="108"/>
  <c r="BI21" i="108"/>
  <c r="BH21" i="108"/>
  <c r="BG21" i="108"/>
  <c r="BF21" i="108"/>
  <c r="BE21" i="108"/>
  <c r="BD21" i="108"/>
  <c r="BC21" i="108"/>
  <c r="BB21" i="108"/>
  <c r="BA21" i="108"/>
  <c r="AZ21" i="108"/>
  <c r="AY21" i="108"/>
  <c r="AX21" i="108"/>
  <c r="AW21" i="108"/>
  <c r="AV21" i="108"/>
  <c r="AU21" i="108"/>
  <c r="AT21" i="108"/>
  <c r="AS21" i="108"/>
  <c r="AR21" i="108"/>
  <c r="AQ21" i="108"/>
  <c r="AP21" i="108"/>
  <c r="AO21" i="108"/>
  <c r="AN21" i="108"/>
  <c r="AM21" i="108"/>
  <c r="AL21" i="108"/>
  <c r="AK21" i="108"/>
  <c r="BN19" i="108"/>
  <c r="BM19" i="108"/>
  <c r="BL19" i="108"/>
  <c r="BK19" i="108"/>
  <c r="BJ19" i="108"/>
  <c r="BI19" i="108"/>
  <c r="BH19" i="108"/>
  <c r="BG19" i="108"/>
  <c r="BF19" i="108"/>
  <c r="BE19" i="108"/>
  <c r="BD19" i="108"/>
  <c r="BC19" i="108"/>
  <c r="BB19" i="108"/>
  <c r="BA19" i="108"/>
  <c r="AZ19" i="108"/>
  <c r="AY19" i="108"/>
  <c r="AX19" i="108"/>
  <c r="AW19" i="108"/>
  <c r="AV19" i="108"/>
  <c r="AU19" i="108"/>
  <c r="AT19" i="108"/>
  <c r="AS19" i="108"/>
  <c r="AR19" i="108"/>
  <c r="AQ19" i="108"/>
  <c r="AP19" i="108"/>
  <c r="AO19" i="108"/>
  <c r="AN19" i="108"/>
  <c r="AM19" i="108"/>
  <c r="AL19" i="108"/>
  <c r="AK19" i="108"/>
  <c r="BN18" i="108"/>
  <c r="BM18" i="108"/>
  <c r="BL18" i="108"/>
  <c r="BK18" i="108"/>
  <c r="BJ18" i="108"/>
  <c r="BI18" i="108"/>
  <c r="BH18" i="108"/>
  <c r="BG18" i="108"/>
  <c r="BF18" i="108"/>
  <c r="BE18" i="108"/>
  <c r="BD18" i="108"/>
  <c r="BC18" i="108"/>
  <c r="BB18" i="108"/>
  <c r="BA18" i="108"/>
  <c r="AZ18" i="108"/>
  <c r="AY18" i="108"/>
  <c r="AX18" i="108"/>
  <c r="AW18" i="108"/>
  <c r="AV18" i="108"/>
  <c r="AU18" i="108"/>
  <c r="AT18" i="108"/>
  <c r="AS18" i="108"/>
  <c r="AR18" i="108"/>
  <c r="AQ18" i="108"/>
  <c r="AP18" i="108"/>
  <c r="AO18" i="108"/>
  <c r="AN18" i="108"/>
  <c r="AM18" i="108"/>
  <c r="AL18" i="108"/>
  <c r="AK18" i="108"/>
  <c r="BN17" i="108"/>
  <c r="BM17" i="108"/>
  <c r="BL17" i="108"/>
  <c r="BK17" i="108"/>
  <c r="BJ17" i="108"/>
  <c r="BI17" i="108"/>
  <c r="BH17" i="108"/>
  <c r="BG17" i="108"/>
  <c r="BF17" i="108"/>
  <c r="BE17" i="108"/>
  <c r="BD17" i="108"/>
  <c r="BC17" i="108"/>
  <c r="BB17" i="108"/>
  <c r="BA17" i="108"/>
  <c r="AZ17" i="108"/>
  <c r="AY17" i="108"/>
  <c r="AX17" i="108"/>
  <c r="AW17" i="108"/>
  <c r="AV17" i="108"/>
  <c r="AU17" i="108"/>
  <c r="AT17" i="108"/>
  <c r="AS17" i="108"/>
  <c r="AR17" i="108"/>
  <c r="AQ17" i="108"/>
  <c r="AP17" i="108"/>
  <c r="AO17" i="108"/>
  <c r="AN17" i="108"/>
  <c r="AM17" i="108"/>
  <c r="AL17" i="108"/>
  <c r="AK17" i="108"/>
  <c r="BN15" i="108"/>
  <c r="BM15" i="108"/>
  <c r="BL15" i="108"/>
  <c r="BK15" i="108"/>
  <c r="BJ15" i="108"/>
  <c r="BI15" i="108"/>
  <c r="BH15" i="108"/>
  <c r="BG15" i="108"/>
  <c r="BF15" i="108"/>
  <c r="BE15" i="108"/>
  <c r="BD15" i="108"/>
  <c r="BC15" i="108"/>
  <c r="BB15" i="108"/>
  <c r="BA15" i="108"/>
  <c r="AZ15" i="108"/>
  <c r="AY15" i="108"/>
  <c r="AX15" i="108"/>
  <c r="AW15" i="108"/>
  <c r="AV15" i="108"/>
  <c r="AU15" i="108"/>
  <c r="AT15" i="108"/>
  <c r="AS15" i="108"/>
  <c r="AR15" i="108"/>
  <c r="AQ15" i="108"/>
  <c r="AP15" i="108"/>
  <c r="AO15" i="108"/>
  <c r="AN15" i="108"/>
  <c r="AM15" i="108"/>
  <c r="AL15" i="108"/>
  <c r="BN14" i="108"/>
  <c r="BM14" i="108"/>
  <c r="BL14" i="108"/>
  <c r="BK14" i="108"/>
  <c r="BJ14" i="108"/>
  <c r="BI14" i="108"/>
  <c r="BH14" i="108"/>
  <c r="BG14" i="108"/>
  <c r="BF14" i="108"/>
  <c r="BE14" i="108"/>
  <c r="BD14" i="108"/>
  <c r="BC14" i="108"/>
  <c r="BB14" i="108"/>
  <c r="BA14" i="108"/>
  <c r="AZ14" i="108"/>
  <c r="AY14" i="108"/>
  <c r="AX14" i="108"/>
  <c r="AW14" i="108"/>
  <c r="AV14" i="108"/>
  <c r="AU14" i="108"/>
  <c r="AT14" i="108"/>
  <c r="AS14" i="108"/>
  <c r="AR14" i="108"/>
  <c r="AQ14" i="108"/>
  <c r="AP14" i="108"/>
  <c r="AO14" i="108"/>
  <c r="AN14" i="108"/>
  <c r="AM14" i="108"/>
  <c r="AL14" i="108"/>
  <c r="BN13" i="108"/>
  <c r="BM13" i="108"/>
  <c r="BL13" i="108"/>
  <c r="BK13" i="108"/>
  <c r="BJ13" i="108"/>
  <c r="BI13" i="108"/>
  <c r="BH13" i="108"/>
  <c r="BG13" i="108"/>
  <c r="BF13" i="108"/>
  <c r="BE13" i="108"/>
  <c r="BD13" i="108"/>
  <c r="BC13" i="108"/>
  <c r="BB13" i="108"/>
  <c r="BA13" i="108"/>
  <c r="AZ13" i="108"/>
  <c r="AY13" i="108"/>
  <c r="AX13" i="108"/>
  <c r="AW13" i="108"/>
  <c r="AV13" i="108"/>
  <c r="AU13" i="108"/>
  <c r="AT13" i="108"/>
  <c r="AS13" i="108"/>
  <c r="AR13" i="108"/>
  <c r="AQ13" i="108"/>
  <c r="AP13" i="108"/>
  <c r="AO13" i="108"/>
  <c r="AN13" i="108"/>
  <c r="AM13" i="108"/>
  <c r="AL13" i="108"/>
  <c r="BN11" i="108"/>
  <c r="BM11" i="108"/>
  <c r="BL11" i="108"/>
  <c r="BK11" i="108"/>
  <c r="BJ11" i="108"/>
  <c r="BI11" i="108"/>
  <c r="BH11" i="108"/>
  <c r="BG11" i="108"/>
  <c r="BF11" i="108"/>
  <c r="BE11" i="108"/>
  <c r="BD11" i="108"/>
  <c r="BC11" i="108"/>
  <c r="BB11" i="108"/>
  <c r="BA11" i="108"/>
  <c r="AZ11" i="108"/>
  <c r="AY11" i="108"/>
  <c r="AX11" i="108"/>
  <c r="AW11" i="108"/>
  <c r="AV11" i="108"/>
  <c r="AU11" i="108"/>
  <c r="AT11" i="108"/>
  <c r="AS11" i="108"/>
  <c r="AR11" i="108"/>
  <c r="AQ11" i="108"/>
  <c r="AP11" i="108"/>
  <c r="AO11" i="108"/>
  <c r="AN11" i="108"/>
  <c r="AM11" i="108"/>
  <c r="AL11" i="108"/>
  <c r="BN10" i="108"/>
  <c r="BM10" i="108"/>
  <c r="BL10" i="108"/>
  <c r="BK10" i="108"/>
  <c r="BJ10" i="108"/>
  <c r="BI10" i="108"/>
  <c r="BH10" i="108"/>
  <c r="BG10" i="108"/>
  <c r="BF10" i="108"/>
  <c r="BE10" i="108"/>
  <c r="BD10" i="108"/>
  <c r="BC10" i="108"/>
  <c r="BB10" i="108"/>
  <c r="BA10" i="108"/>
  <c r="AZ10" i="108"/>
  <c r="AY10" i="108"/>
  <c r="AX10" i="108"/>
  <c r="AW10" i="108"/>
  <c r="AV10" i="108"/>
  <c r="AU10" i="108"/>
  <c r="AT10" i="108"/>
  <c r="AS10" i="108"/>
  <c r="AR10" i="108"/>
  <c r="AQ10" i="108"/>
  <c r="AP10" i="108"/>
  <c r="AO10" i="108"/>
  <c r="AN10" i="108"/>
  <c r="AM10" i="108"/>
  <c r="AL10" i="108"/>
  <c r="AK15" i="108"/>
  <c r="AK14" i="108"/>
  <c r="AK13" i="108"/>
  <c r="AK11" i="108"/>
  <c r="AK10" i="108"/>
  <c r="M63" i="109"/>
  <c r="L63" i="109"/>
  <c r="K63" i="109"/>
  <c r="J63" i="109"/>
  <c r="M26" i="109"/>
  <c r="L26" i="109"/>
  <c r="K26" i="109"/>
  <c r="J26" i="109"/>
  <c r="M25" i="109"/>
  <c r="L25" i="109"/>
  <c r="K25" i="109"/>
  <c r="J25" i="109"/>
  <c r="M24" i="109"/>
  <c r="L24" i="109"/>
  <c r="K24" i="109"/>
  <c r="J24" i="109"/>
  <c r="M62" i="109"/>
  <c r="L62" i="109"/>
  <c r="K62" i="109"/>
  <c r="J62" i="109"/>
  <c r="M61" i="109"/>
  <c r="L61" i="109"/>
  <c r="K61" i="109"/>
  <c r="J61" i="109"/>
  <c r="M60" i="109"/>
  <c r="L60" i="109"/>
  <c r="K60" i="109"/>
  <c r="J60" i="109"/>
  <c r="M59" i="109"/>
  <c r="L59" i="109"/>
  <c r="K59" i="109"/>
  <c r="J59" i="109"/>
  <c r="M23" i="109"/>
  <c r="L23" i="109"/>
  <c r="K23" i="109"/>
  <c r="J23" i="109"/>
  <c r="M22" i="109"/>
  <c r="L22" i="109"/>
  <c r="K22" i="109"/>
  <c r="J22" i="109"/>
  <c r="M58" i="109"/>
  <c r="L58" i="109"/>
  <c r="K58" i="109"/>
  <c r="J58" i="109"/>
  <c r="M21" i="109"/>
  <c r="L21" i="109"/>
  <c r="K21" i="109"/>
  <c r="J21" i="109"/>
  <c r="M20" i="109"/>
  <c r="L20" i="109"/>
  <c r="K20" i="109"/>
  <c r="J20" i="109"/>
  <c r="M19" i="109"/>
  <c r="L19" i="109"/>
  <c r="K19" i="109"/>
  <c r="J19" i="109"/>
  <c r="M57" i="109"/>
  <c r="L57" i="109"/>
  <c r="K57" i="109"/>
  <c r="J57" i="109"/>
  <c r="M56" i="109"/>
  <c r="L56" i="109"/>
  <c r="K56" i="109"/>
  <c r="J56" i="109"/>
  <c r="M55" i="109"/>
  <c r="L55" i="109"/>
  <c r="K55" i="109"/>
  <c r="J55" i="109"/>
  <c r="M54" i="109"/>
  <c r="L54" i="109"/>
  <c r="K54" i="109"/>
  <c r="J54" i="109"/>
  <c r="M53" i="109"/>
  <c r="L53" i="109"/>
  <c r="K53" i="109"/>
  <c r="J53" i="109"/>
  <c r="M52" i="109"/>
  <c r="L52" i="109"/>
  <c r="K52" i="109"/>
  <c r="J52" i="109"/>
  <c r="M51" i="109"/>
  <c r="L51" i="109"/>
  <c r="K51" i="109"/>
  <c r="J51" i="109"/>
  <c r="M50" i="109"/>
  <c r="L50" i="109"/>
  <c r="K50" i="109"/>
  <c r="J50" i="109"/>
  <c r="M49" i="109"/>
  <c r="L49" i="109"/>
  <c r="K49" i="109"/>
  <c r="J49" i="109"/>
  <c r="M48" i="109"/>
  <c r="L48" i="109"/>
  <c r="K48" i="109"/>
  <c r="J48" i="109"/>
  <c r="M47" i="109"/>
  <c r="L47" i="109"/>
  <c r="K47" i="109"/>
  <c r="J47" i="109"/>
  <c r="M46" i="109"/>
  <c r="L46" i="109"/>
  <c r="K46" i="109"/>
  <c r="J46" i="109"/>
  <c r="M18" i="109"/>
  <c r="L18" i="109"/>
  <c r="K18" i="109"/>
  <c r="J18" i="109"/>
  <c r="M17" i="109"/>
  <c r="L17" i="109"/>
  <c r="K17" i="109"/>
  <c r="J17" i="109"/>
  <c r="M16" i="109"/>
  <c r="L16" i="109"/>
  <c r="K16" i="109"/>
  <c r="J16" i="109"/>
  <c r="M15" i="109"/>
  <c r="L15" i="109"/>
  <c r="K15" i="109"/>
  <c r="J15" i="109"/>
  <c r="M14" i="109"/>
  <c r="L14" i="109"/>
  <c r="K14" i="109"/>
  <c r="J14" i="109"/>
  <c r="M13" i="109"/>
  <c r="L13" i="109"/>
  <c r="K13" i="109"/>
  <c r="J13" i="109"/>
  <c r="M45" i="109"/>
  <c r="L45" i="109"/>
  <c r="K45" i="109"/>
  <c r="J45" i="109"/>
  <c r="M44" i="109"/>
  <c r="L44" i="109"/>
  <c r="K44" i="109"/>
  <c r="J44" i="109"/>
  <c r="M43" i="109"/>
  <c r="L43" i="109"/>
  <c r="K43" i="109"/>
  <c r="J43" i="109"/>
  <c r="M42" i="109"/>
  <c r="L42" i="109"/>
  <c r="K42" i="109"/>
  <c r="J42" i="109"/>
  <c r="M41" i="109"/>
  <c r="L41" i="109"/>
  <c r="K41" i="109"/>
  <c r="J41" i="109"/>
  <c r="M40" i="109"/>
  <c r="L40" i="109"/>
  <c r="K40" i="109"/>
  <c r="J40" i="109"/>
  <c r="M39" i="109"/>
  <c r="L39" i="109"/>
  <c r="K39" i="109"/>
  <c r="J39" i="109"/>
  <c r="M38" i="109"/>
  <c r="L38" i="109"/>
  <c r="K38" i="109"/>
  <c r="J38" i="109"/>
  <c r="M12" i="109"/>
  <c r="L12" i="109"/>
  <c r="K12" i="109"/>
  <c r="J12" i="109"/>
  <c r="M11" i="109"/>
  <c r="L11" i="109"/>
  <c r="K11" i="109"/>
  <c r="J11" i="109"/>
  <c r="M10" i="109"/>
  <c r="L10" i="109"/>
  <c r="K10" i="109"/>
  <c r="J10" i="109"/>
  <c r="M9" i="109"/>
  <c r="L9" i="109"/>
  <c r="K9" i="109"/>
  <c r="J9" i="109"/>
  <c r="M8" i="109"/>
  <c r="L8" i="109"/>
  <c r="K8" i="109"/>
  <c r="J8" i="109"/>
  <c r="M37" i="109"/>
  <c r="L37" i="109"/>
  <c r="K37" i="109"/>
  <c r="J37" i="109"/>
  <c r="M36" i="109"/>
  <c r="L36" i="109"/>
  <c r="K36" i="109"/>
  <c r="J36" i="109"/>
  <c r="M35" i="109"/>
  <c r="L35" i="109"/>
  <c r="K35" i="109"/>
  <c r="J35" i="109"/>
  <c r="M34" i="109"/>
  <c r="L34" i="109"/>
  <c r="K34" i="109"/>
  <c r="J34" i="109"/>
  <c r="M33" i="109"/>
  <c r="L33" i="109"/>
  <c r="K33" i="109"/>
  <c r="J33" i="109"/>
  <c r="M32" i="109"/>
  <c r="L32" i="109"/>
  <c r="K32" i="109"/>
  <c r="J32" i="109"/>
  <c r="M31" i="109"/>
  <c r="L31" i="109"/>
  <c r="K31" i="109"/>
  <c r="J31" i="109"/>
  <c r="M30" i="109"/>
  <c r="L30" i="109"/>
  <c r="K30" i="109"/>
  <c r="J30" i="109"/>
  <c r="M29" i="109"/>
  <c r="L29" i="109"/>
  <c r="K29" i="109"/>
  <c r="J29" i="109"/>
  <c r="M28" i="109"/>
  <c r="L28" i="109"/>
  <c r="K28" i="109"/>
  <c r="J28" i="109"/>
  <c r="M27" i="109"/>
  <c r="L27" i="109"/>
  <c r="K27" i="109"/>
  <c r="J27" i="109"/>
  <c r="M7" i="109"/>
  <c r="L7" i="109"/>
  <c r="K7" i="109"/>
  <c r="J7" i="109"/>
  <c r="M6" i="109"/>
  <c r="L6" i="109"/>
  <c r="K6" i="109"/>
  <c r="J6" i="109"/>
  <c r="M5" i="109"/>
  <c r="L5" i="109"/>
  <c r="K5" i="109"/>
  <c r="J5" i="109"/>
  <c r="M4" i="109"/>
  <c r="L4" i="109"/>
  <c r="K4" i="109"/>
  <c r="J4" i="109"/>
  <c r="G29" i="109"/>
  <c r="G33" i="109"/>
  <c r="G35" i="109"/>
  <c r="G37" i="109"/>
  <c r="G59" i="109"/>
  <c r="G61" i="109"/>
  <c r="G30" i="109"/>
  <c r="G32" i="109"/>
  <c r="G34" i="109"/>
  <c r="G36" i="109"/>
  <c r="G23" i="109"/>
  <c r="G62" i="109"/>
  <c r="G21" i="109"/>
  <c r="G20" i="109"/>
  <c r="G58" i="109"/>
  <c r="G22" i="109"/>
  <c r="G11" i="109"/>
  <c r="G38" i="109"/>
  <c r="G40" i="109"/>
  <c r="G42" i="109"/>
  <c r="G44" i="109"/>
  <c r="G13" i="109"/>
  <c r="G15" i="109"/>
  <c r="G17" i="109"/>
  <c r="G46" i="109"/>
  <c r="G48" i="109"/>
  <c r="G50" i="109"/>
  <c r="G52" i="109"/>
  <c r="G54" i="109"/>
  <c r="G56" i="109"/>
  <c r="G24" i="109"/>
  <c r="G10" i="109"/>
  <c r="G12" i="109"/>
  <c r="G39" i="109"/>
  <c r="G41" i="109"/>
  <c r="G43" i="109"/>
  <c r="G45" i="109"/>
  <c r="G14" i="109"/>
  <c r="G16" i="109"/>
  <c r="G18" i="109"/>
  <c r="G47" i="109"/>
  <c r="G49" i="109"/>
  <c r="G51" i="109"/>
  <c r="G53" i="109"/>
  <c r="G55" i="109"/>
  <c r="G57" i="109"/>
  <c r="G25" i="109"/>
  <c r="C6" i="108"/>
  <c r="C5" i="108"/>
  <c r="C4" i="108"/>
  <c r="C3" i="108"/>
  <c r="A3" i="108" s="1"/>
  <c r="A3" i="13"/>
  <c r="D3" i="13" s="1"/>
  <c r="A4" i="13"/>
  <c r="D4" i="13" s="1"/>
  <c r="A5" i="13"/>
  <c r="D5" i="13" s="1"/>
  <c r="A6" i="13"/>
  <c r="D6" i="13" s="1"/>
  <c r="A7" i="50"/>
  <c r="E54" i="50"/>
  <c r="E53" i="50"/>
  <c r="E52" i="50"/>
  <c r="E51" i="50"/>
  <c r="E50" i="50"/>
  <c r="E49" i="50"/>
  <c r="E48" i="50"/>
  <c r="E47" i="50"/>
  <c r="E46" i="50"/>
  <c r="E45" i="50"/>
  <c r="E44" i="50"/>
  <c r="E43" i="50"/>
  <c r="E42" i="50"/>
  <c r="E41" i="50"/>
  <c r="E40" i="50"/>
  <c r="E39" i="50"/>
  <c r="E38" i="50"/>
  <c r="E37" i="50"/>
  <c r="E36" i="50"/>
  <c r="E35" i="50"/>
  <c r="E34" i="50"/>
  <c r="E33" i="50"/>
  <c r="E32" i="50"/>
  <c r="E31" i="50"/>
  <c r="E30" i="50"/>
  <c r="E29" i="50"/>
  <c r="E28" i="50"/>
  <c r="E27" i="50"/>
  <c r="E26" i="50"/>
  <c r="E25" i="50"/>
  <c r="E24" i="50"/>
  <c r="E23" i="50"/>
  <c r="E22" i="50"/>
  <c r="E21" i="50"/>
  <c r="E20" i="50"/>
  <c r="E19" i="50"/>
  <c r="E18" i="50"/>
  <c r="E17" i="50"/>
  <c r="E16" i="50"/>
  <c r="E15" i="50"/>
  <c r="E14" i="50"/>
  <c r="E13" i="50"/>
  <c r="E12" i="50"/>
  <c r="E11" i="50"/>
  <c r="E10" i="50"/>
  <c r="E9" i="50"/>
  <c r="E8" i="50"/>
  <c r="E7" i="50"/>
  <c r="E6" i="50"/>
  <c r="E5" i="50"/>
  <c r="A4" i="12"/>
  <c r="E18" i="20"/>
  <c r="E32" i="13" s="1"/>
  <c r="E17" i="20"/>
  <c r="E31" i="13" s="1"/>
  <c r="D18" i="20"/>
  <c r="D32" i="107" s="1"/>
  <c r="D17" i="20"/>
  <c r="D31" i="100" s="1"/>
  <c r="E16" i="20"/>
  <c r="E30" i="13" s="1"/>
  <c r="D16" i="20"/>
  <c r="D30" i="87" s="1"/>
  <c r="E15" i="20"/>
  <c r="E29" i="13" s="1"/>
  <c r="D15" i="20"/>
  <c r="D29" i="107" s="1"/>
  <c r="C35" i="4"/>
  <c r="R9" i="108" s="1"/>
  <c r="E12" i="20"/>
  <c r="E26" i="13" s="1"/>
  <c r="E11" i="20"/>
  <c r="E25" i="13" s="1"/>
  <c r="D12" i="20"/>
  <c r="E10" i="20"/>
  <c r="E24" i="13" s="1"/>
  <c r="D11" i="20"/>
  <c r="D25" i="107" s="1"/>
  <c r="D10" i="20"/>
  <c r="D24" i="95" s="1"/>
  <c r="E31" i="20"/>
  <c r="D50" i="4" s="1"/>
  <c r="D31" i="20"/>
  <c r="D45" i="78" s="1"/>
  <c r="E30" i="20"/>
  <c r="D49" i="4" s="1"/>
  <c r="D30" i="20"/>
  <c r="D44" i="103" s="1"/>
  <c r="E29" i="20"/>
  <c r="D48" i="4" s="1"/>
  <c r="D29" i="20"/>
  <c r="E28" i="20"/>
  <c r="D47" i="4" s="1"/>
  <c r="D28" i="20"/>
  <c r="D42" i="91" s="1"/>
  <c r="E27" i="20"/>
  <c r="D46" i="4" s="1"/>
  <c r="D27" i="20"/>
  <c r="D41" i="73" s="1"/>
  <c r="E26" i="20"/>
  <c r="D45" i="4" s="1"/>
  <c r="D26" i="20"/>
  <c r="D40" i="98" s="1"/>
  <c r="E25" i="20"/>
  <c r="D44" i="4" s="1"/>
  <c r="D25" i="20"/>
  <c r="E24" i="20"/>
  <c r="D43" i="4" s="1"/>
  <c r="D24" i="20"/>
  <c r="D38" i="74" s="1"/>
  <c r="E23" i="20"/>
  <c r="D42" i="4" s="1"/>
  <c r="D23" i="20"/>
  <c r="E22" i="20"/>
  <c r="D41" i="4" s="1"/>
  <c r="D22" i="20"/>
  <c r="D36" i="16" s="1"/>
  <c r="E21" i="20"/>
  <c r="D40" i="4" s="1"/>
  <c r="E20" i="20"/>
  <c r="E19" i="20"/>
  <c r="D38" i="4" s="1"/>
  <c r="E14" i="20"/>
  <c r="E28" i="13" s="1"/>
  <c r="D14" i="20"/>
  <c r="D28" i="70" s="1"/>
  <c r="E13" i="20"/>
  <c r="D13" i="20"/>
  <c r="D27" i="79" s="1"/>
  <c r="E9" i="20"/>
  <c r="E23" i="13" s="1"/>
  <c r="D9" i="20"/>
  <c r="E8" i="20"/>
  <c r="D8" i="20"/>
  <c r="D22" i="92" s="1"/>
  <c r="E7" i="20"/>
  <c r="D7" i="20"/>
  <c r="E6" i="20"/>
  <c r="D6" i="20"/>
  <c r="D20" i="81" s="1"/>
  <c r="E5" i="20"/>
  <c r="E19" i="13" s="1"/>
  <c r="D5" i="20"/>
  <c r="E4" i="20"/>
  <c r="D4" i="20"/>
  <c r="D18" i="106" s="1"/>
  <c r="E3" i="20"/>
  <c r="D3" i="20"/>
  <c r="D17" i="75" s="1"/>
  <c r="E2" i="20"/>
  <c r="D21" i="4" s="1"/>
  <c r="D2" i="20"/>
  <c r="D16" i="106" s="1"/>
  <c r="D18" i="13"/>
  <c r="D21" i="88"/>
  <c r="G28" i="20"/>
  <c r="C22" i="58" l="1"/>
  <c r="C38" i="60"/>
  <c r="C18" i="62"/>
  <c r="C42" i="63"/>
  <c r="C18" i="64"/>
  <c r="C42" i="65"/>
  <c r="C18" i="66"/>
  <c r="C42" i="67"/>
  <c r="C18" i="69"/>
  <c r="C42" i="70"/>
  <c r="C18" i="71"/>
  <c r="C42" i="72"/>
  <c r="C18" i="73"/>
  <c r="C42" i="74"/>
  <c r="C18" i="75"/>
  <c r="C42" i="76"/>
  <c r="C18" i="77"/>
  <c r="C42" i="78"/>
  <c r="C16" i="80"/>
  <c r="C42" i="81"/>
  <c r="C18" i="82"/>
  <c r="C42" i="83"/>
  <c r="C18" i="84"/>
  <c r="C42" i="85"/>
  <c r="C18" i="86"/>
  <c r="C42" i="87"/>
  <c r="C18" i="88"/>
  <c r="C42" i="89"/>
  <c r="C22" i="90"/>
  <c r="C38" i="91"/>
  <c r="C22" i="92"/>
  <c r="C38" i="93"/>
  <c r="C22" i="94"/>
  <c r="C34" i="95"/>
  <c r="C26" i="96"/>
  <c r="C34" i="97"/>
  <c r="C26" i="98"/>
  <c r="C34" i="99"/>
  <c r="C21" i="80"/>
  <c r="C27" i="4"/>
  <c r="J9" i="108" s="1"/>
  <c r="G24" i="20"/>
  <c r="G4" i="20"/>
  <c r="D38" i="13"/>
  <c r="C31" i="4"/>
  <c r="AU29" i="108" s="1"/>
  <c r="D30" i="13"/>
  <c r="C42" i="16"/>
  <c r="C30" i="58"/>
  <c r="C18" i="61"/>
  <c r="C42" i="62"/>
  <c r="C26" i="62"/>
  <c r="C26" i="64"/>
  <c r="C34" i="65"/>
  <c r="C18" i="65"/>
  <c r="C42" i="66"/>
  <c r="C26" i="66"/>
  <c r="C34" i="67"/>
  <c r="C18" i="67"/>
  <c r="C42" i="69"/>
  <c r="C26" i="69"/>
  <c r="C34" i="70"/>
  <c r="C18" i="70"/>
  <c r="C42" i="71"/>
  <c r="C26" i="71"/>
  <c r="C34" i="72"/>
  <c r="C18" i="72"/>
  <c r="C42" i="73"/>
  <c r="C26" i="73"/>
  <c r="C34" i="74"/>
  <c r="C18" i="74"/>
  <c r="C42" i="75"/>
  <c r="C26" i="75"/>
  <c r="C34" i="76"/>
  <c r="C18" i="76"/>
  <c r="C42" i="77"/>
  <c r="C26" i="77"/>
  <c r="C34" i="78"/>
  <c r="C22" i="79"/>
  <c r="C38" i="80"/>
  <c r="C26" i="81"/>
  <c r="C34" i="82"/>
  <c r="C26" i="83"/>
  <c r="C34" i="84"/>
  <c r="C26" i="85"/>
  <c r="C34" i="86"/>
  <c r="C26" i="87"/>
  <c r="C34" i="88"/>
  <c r="C22" i="91"/>
  <c r="C38" i="92"/>
  <c r="C18" i="95"/>
  <c r="C42" i="96"/>
  <c r="C18" i="97"/>
  <c r="G78" i="109"/>
  <c r="G63" i="109"/>
  <c r="G26" i="109"/>
  <c r="G19" i="109"/>
  <c r="G28" i="109"/>
  <c r="G31" i="109"/>
  <c r="G77" i="109"/>
  <c r="G73" i="109"/>
  <c r="G71" i="109"/>
  <c r="G69" i="109"/>
  <c r="G67" i="109"/>
  <c r="G6" i="109"/>
  <c r="B19" i="102"/>
  <c r="C42" i="104"/>
  <c r="C42" i="105"/>
  <c r="C42" i="102"/>
  <c r="C42" i="101"/>
  <c r="C42" i="94"/>
  <c r="C42" i="93"/>
  <c r="C42" i="92"/>
  <c r="C42" i="91"/>
  <c r="C42" i="80"/>
  <c r="C42" i="79"/>
  <c r="C38" i="107"/>
  <c r="C38" i="99"/>
  <c r="C38" i="98"/>
  <c r="C38" i="97"/>
  <c r="C38" i="96"/>
  <c r="C38" i="95"/>
  <c r="C38" i="90"/>
  <c r="C38" i="89"/>
  <c r="C38" i="88"/>
  <c r="C38" i="87"/>
  <c r="C38" i="86"/>
  <c r="C38" i="85"/>
  <c r="C38" i="84"/>
  <c r="C38" i="83"/>
  <c r="C38" i="82"/>
  <c r="C38" i="81"/>
  <c r="C34" i="104"/>
  <c r="C34" i="102"/>
  <c r="C34" i="101"/>
  <c r="C34" i="94"/>
  <c r="C34" i="93"/>
  <c r="C34" i="92"/>
  <c r="C34" i="91"/>
  <c r="C34" i="80"/>
  <c r="C34" i="79"/>
  <c r="C30" i="68"/>
  <c r="C30" i="106"/>
  <c r="C30" i="99"/>
  <c r="C30" i="98"/>
  <c r="C30" i="97"/>
  <c r="C30" i="96"/>
  <c r="C30" i="95"/>
  <c r="C30" i="90"/>
  <c r="C30" i="89"/>
  <c r="C30" i="88"/>
  <c r="C30" i="87"/>
  <c r="C30" i="86"/>
  <c r="C30" i="85"/>
  <c r="C30" i="84"/>
  <c r="C30" i="83"/>
  <c r="C30" i="82"/>
  <c r="C30" i="81"/>
  <c r="C26" i="68"/>
  <c r="C26" i="105"/>
  <c r="C26" i="102"/>
  <c r="C26" i="101"/>
  <c r="C26" i="94"/>
  <c r="C26" i="93"/>
  <c r="C26" i="92"/>
  <c r="C26" i="91"/>
  <c r="C26" i="90"/>
  <c r="C26" i="80"/>
  <c r="C26" i="79"/>
  <c r="C26" i="78"/>
  <c r="C22" i="68"/>
  <c r="C22" i="107"/>
  <c r="C22" i="99"/>
  <c r="C22" i="98"/>
  <c r="C22" i="97"/>
  <c r="C22" i="96"/>
  <c r="C22" i="95"/>
  <c r="C22" i="89"/>
  <c r="C22" i="88"/>
  <c r="C22" i="87"/>
  <c r="C22" i="86"/>
  <c r="C22" i="85"/>
  <c r="C22" i="84"/>
  <c r="C22" i="83"/>
  <c r="C22" i="82"/>
  <c r="C22" i="81"/>
  <c r="C22" i="80"/>
  <c r="C18" i="68"/>
  <c r="C18" i="102"/>
  <c r="C18" i="101"/>
  <c r="C18" i="94"/>
  <c r="C18" i="93"/>
  <c r="C18" i="92"/>
  <c r="C18" i="91"/>
  <c r="C18" i="90"/>
  <c r="C18" i="80"/>
  <c r="C18" i="79"/>
  <c r="C18" i="78"/>
  <c r="G8" i="20"/>
  <c r="C47" i="4"/>
  <c r="AD9" i="108" s="1"/>
  <c r="C43" i="4"/>
  <c r="BG29" i="108" s="1"/>
  <c r="C39" i="4"/>
  <c r="V9" i="108" s="1"/>
  <c r="C23" i="4"/>
  <c r="F8" i="120" s="1"/>
  <c r="D22" i="13"/>
  <c r="D42" i="13"/>
  <c r="D34" i="13"/>
  <c r="G12" i="20"/>
  <c r="D26" i="13"/>
  <c r="G16" i="20"/>
  <c r="G20" i="20"/>
  <c r="C38" i="16"/>
  <c r="C30" i="16"/>
  <c r="C26" i="16"/>
  <c r="C18" i="16"/>
  <c r="C42" i="58"/>
  <c r="C34" i="58"/>
  <c r="C26" i="58"/>
  <c r="C18" i="58"/>
  <c r="C42" i="60"/>
  <c r="C30" i="60"/>
  <c r="C26" i="60"/>
  <c r="C18" i="60"/>
  <c r="C30" i="61"/>
  <c r="C22" i="61"/>
  <c r="C38" i="62"/>
  <c r="C30" i="62"/>
  <c r="C22" i="62"/>
  <c r="C38" i="63"/>
  <c r="C26" i="63"/>
  <c r="C18" i="63"/>
  <c r="C42" i="64"/>
  <c r="C30" i="64"/>
  <c r="C22" i="64"/>
  <c r="C38" i="65"/>
  <c r="C30" i="65"/>
  <c r="C22" i="65"/>
  <c r="C38" i="66"/>
  <c r="C30" i="66"/>
  <c r="C22" i="66"/>
  <c r="C38" i="67"/>
  <c r="C30" i="67"/>
  <c r="C22" i="67"/>
  <c r="C38" i="69"/>
  <c r="C30" i="69"/>
  <c r="C22" i="69"/>
  <c r="C38" i="70"/>
  <c r="C30" i="70"/>
  <c r="C22" i="70"/>
  <c r="C38" i="71"/>
  <c r="C30" i="71"/>
  <c r="C22" i="71"/>
  <c r="C38" i="72"/>
  <c r="C30" i="72"/>
  <c r="C22" i="72"/>
  <c r="C38" i="73"/>
  <c r="C30" i="73"/>
  <c r="C22" i="73"/>
  <c r="C38" i="74"/>
  <c r="C30" i="74"/>
  <c r="C22" i="74"/>
  <c r="C38" i="75"/>
  <c r="C30" i="75"/>
  <c r="C22" i="75"/>
  <c r="C38" i="76"/>
  <c r="C30" i="76"/>
  <c r="C22" i="76"/>
  <c r="C38" i="77"/>
  <c r="C30" i="77"/>
  <c r="C22" i="77"/>
  <c r="C38" i="78"/>
  <c r="C30" i="78"/>
  <c r="C30" i="79"/>
  <c r="C30" i="80"/>
  <c r="C34" i="81"/>
  <c r="C18" i="81"/>
  <c r="C42" i="82"/>
  <c r="C26" i="82"/>
  <c r="C34" i="83"/>
  <c r="C18" i="83"/>
  <c r="C42" i="84"/>
  <c r="C26" i="84"/>
  <c r="C34" i="85"/>
  <c r="C18" i="85"/>
  <c r="C42" i="86"/>
  <c r="C26" i="86"/>
  <c r="C34" i="87"/>
  <c r="C18" i="87"/>
  <c r="C42" i="88"/>
  <c r="C26" i="88"/>
  <c r="C34" i="89"/>
  <c r="C18" i="89"/>
  <c r="C42" i="90"/>
  <c r="C28" i="90"/>
  <c r="C30" i="91"/>
  <c r="C30" i="92"/>
  <c r="C30" i="93"/>
  <c r="C30" i="94"/>
  <c r="C16" i="94"/>
  <c r="C42" i="95"/>
  <c r="C26" i="95"/>
  <c r="C34" i="96"/>
  <c r="C18" i="96"/>
  <c r="C42" i="97"/>
  <c r="C26" i="97"/>
  <c r="C34" i="98"/>
  <c r="C18" i="98"/>
  <c r="C42" i="99"/>
  <c r="C26" i="99"/>
  <c r="C38" i="101"/>
  <c r="C22" i="101"/>
  <c r="C38" i="102"/>
  <c r="C22" i="102"/>
  <c r="C34" i="105"/>
  <c r="C22" i="106"/>
  <c r="C34" i="107"/>
  <c r="B44" i="68"/>
  <c r="B40" i="69"/>
  <c r="B45" i="64"/>
  <c r="B44" i="87"/>
  <c r="B37" i="72"/>
  <c r="B23" i="16"/>
  <c r="B44" i="58"/>
  <c r="B44" i="76"/>
  <c r="B44" i="98"/>
  <c r="B40" i="101"/>
  <c r="B37" i="104"/>
  <c r="B28" i="89"/>
  <c r="B23" i="93"/>
  <c r="B44" i="64"/>
  <c r="B44" i="72"/>
  <c r="B44" i="82"/>
  <c r="B44" i="92"/>
  <c r="B44" i="102"/>
  <c r="B40" i="85"/>
  <c r="B37" i="88"/>
  <c r="B34" i="70"/>
  <c r="B28" i="73"/>
  <c r="B28" i="104"/>
  <c r="B23" i="74"/>
  <c r="B19" i="70"/>
  <c r="B43" i="90"/>
  <c r="B39" i="103"/>
  <c r="B45" i="106"/>
  <c r="B36" i="97"/>
  <c r="B27" i="78"/>
  <c r="B22" i="71"/>
  <c r="B44" i="62"/>
  <c r="B44" i="66"/>
  <c r="B44" i="70"/>
  <c r="B44" i="74"/>
  <c r="B44" i="79"/>
  <c r="B44" i="84"/>
  <c r="B44" i="90"/>
  <c r="B44" i="95"/>
  <c r="B44" i="100"/>
  <c r="B44" i="107"/>
  <c r="B40" i="60"/>
  <c r="B40" i="77"/>
  <c r="B40" i="93"/>
  <c r="B37" i="64"/>
  <c r="B37" i="80"/>
  <c r="B37" i="96"/>
  <c r="B33" i="79"/>
  <c r="B28" i="65"/>
  <c r="B28" i="81"/>
  <c r="B28" i="97"/>
  <c r="B23" i="66"/>
  <c r="B23" i="82"/>
  <c r="B19" i="86"/>
  <c r="B45" i="85"/>
  <c r="B43" i="74"/>
  <c r="B39" i="71"/>
  <c r="B44" i="16"/>
  <c r="B44" i="60"/>
  <c r="B44" i="63"/>
  <c r="B44" i="65"/>
  <c r="B44" i="67"/>
  <c r="B44" i="69"/>
  <c r="B44" i="71"/>
  <c r="B44" i="73"/>
  <c r="B44" i="75"/>
  <c r="B44" i="78"/>
  <c r="B44" i="80"/>
  <c r="B44" i="83"/>
  <c r="B44" i="86"/>
  <c r="B44" i="88"/>
  <c r="B44" i="91"/>
  <c r="B44" i="94"/>
  <c r="B44" i="96"/>
  <c r="B44" i="99"/>
  <c r="B44" i="106"/>
  <c r="B44" i="103"/>
  <c r="B42" i="90"/>
  <c r="B40" i="65"/>
  <c r="B40" i="73"/>
  <c r="B40" i="81"/>
  <c r="B40" i="89"/>
  <c r="B40" i="97"/>
  <c r="B37" i="58"/>
  <c r="B37" i="68"/>
  <c r="B37" i="76"/>
  <c r="B37" i="84"/>
  <c r="B37" i="92"/>
  <c r="B28" i="61"/>
  <c r="B28" i="69"/>
  <c r="B28" i="77"/>
  <c r="B28" i="85"/>
  <c r="B28" i="93"/>
  <c r="B23" i="62"/>
  <c r="B23" i="70"/>
  <c r="B23" i="78"/>
  <c r="B23" i="86"/>
  <c r="B19" i="62"/>
  <c r="B19" i="78"/>
  <c r="B45" i="74"/>
  <c r="B45" i="96"/>
  <c r="B43" i="66"/>
  <c r="B43" i="82"/>
  <c r="B43" i="105"/>
  <c r="B39" i="87"/>
  <c r="B27" i="99"/>
  <c r="B22" i="92"/>
  <c r="B45" i="69"/>
  <c r="B45" i="80"/>
  <c r="B45" i="89"/>
  <c r="B45" i="101"/>
  <c r="B43" i="62"/>
  <c r="B43" i="70"/>
  <c r="B43" i="78"/>
  <c r="B43" i="86"/>
  <c r="B43" i="97"/>
  <c r="B39" i="63"/>
  <c r="B39" i="79"/>
  <c r="B39" i="95"/>
  <c r="B35" i="88"/>
  <c r="B27" i="67"/>
  <c r="B27" i="89"/>
  <c r="B22" i="60"/>
  <c r="B22" i="81"/>
  <c r="B22" i="107"/>
  <c r="B45" i="60"/>
  <c r="B45" i="66"/>
  <c r="B45" i="72"/>
  <c r="B45" i="77"/>
  <c r="B45" i="82"/>
  <c r="B45" i="88"/>
  <c r="B45" i="92"/>
  <c r="B45" i="98"/>
  <c r="B45" i="104"/>
  <c r="B43" i="58"/>
  <c r="B43" i="64"/>
  <c r="B43" i="68"/>
  <c r="B43" i="72"/>
  <c r="B43" i="76"/>
  <c r="B43" i="80"/>
  <c r="B43" i="84"/>
  <c r="B43" i="88"/>
  <c r="B43" i="93"/>
  <c r="B39" i="16"/>
  <c r="B39" i="67"/>
  <c r="B39" i="75"/>
  <c r="B39" i="83"/>
  <c r="B39" i="91"/>
  <c r="B39" i="99"/>
  <c r="B35" i="72"/>
  <c r="B27" i="62"/>
  <c r="B27" i="73"/>
  <c r="B27" i="83"/>
  <c r="B27" i="94"/>
  <c r="B22" i="65"/>
  <c r="B22" i="76"/>
  <c r="B22" i="87"/>
  <c r="E20" i="13"/>
  <c r="D25" i="4"/>
  <c r="B17" i="106"/>
  <c r="B17" i="80"/>
  <c r="B22" i="104"/>
  <c r="B22" i="106"/>
  <c r="B22" i="102"/>
  <c r="B22" i="101"/>
  <c r="B22" i="99"/>
  <c r="B22" i="96"/>
  <c r="B22" i="93"/>
  <c r="B22" i="91"/>
  <c r="B22" i="88"/>
  <c r="B22" i="85"/>
  <c r="B22" i="83"/>
  <c r="B22" i="80"/>
  <c r="B22" i="77"/>
  <c r="B22" i="75"/>
  <c r="B22" i="72"/>
  <c r="B22" i="69"/>
  <c r="B22" i="67"/>
  <c r="B22" i="64"/>
  <c r="B22" i="61"/>
  <c r="B22" i="58"/>
  <c r="B20" i="98"/>
  <c r="B20" i="70"/>
  <c r="B32" i="4"/>
  <c r="O4" i="108" s="1"/>
  <c r="O15" i="108" s="1"/>
  <c r="O16" i="108" s="1"/>
  <c r="O17" i="108" s="1"/>
  <c r="B27" i="106"/>
  <c r="B27" i="103"/>
  <c r="B27" i="101"/>
  <c r="B27" i="98"/>
  <c r="B27" i="95"/>
  <c r="B27" i="93"/>
  <c r="B27" i="90"/>
  <c r="B27" i="87"/>
  <c r="B27" i="85"/>
  <c r="B27" i="82"/>
  <c r="B27" i="79"/>
  <c r="B27" i="77"/>
  <c r="B27" i="74"/>
  <c r="B27" i="71"/>
  <c r="B27" i="69"/>
  <c r="B27" i="66"/>
  <c r="B27" i="63"/>
  <c r="B27" i="61"/>
  <c r="B27" i="16"/>
  <c r="B43" i="13"/>
  <c r="B43" i="106"/>
  <c r="B43" i="104"/>
  <c r="B43" i="102"/>
  <c r="B43" i="100"/>
  <c r="B43" i="98"/>
  <c r="B43" i="96"/>
  <c r="B43" i="94"/>
  <c r="B43" i="92"/>
  <c r="B41" i="104"/>
  <c r="B41" i="88"/>
  <c r="B41" i="72"/>
  <c r="B39" i="106"/>
  <c r="B39" i="104"/>
  <c r="B39" i="102"/>
  <c r="B39" i="100"/>
  <c r="B39" i="98"/>
  <c r="B39" i="96"/>
  <c r="B39" i="94"/>
  <c r="B39" i="92"/>
  <c r="B39" i="90"/>
  <c r="B39" i="88"/>
  <c r="B39" i="86"/>
  <c r="B39" i="84"/>
  <c r="B39" i="82"/>
  <c r="B39" i="80"/>
  <c r="B39" i="78"/>
  <c r="B39" i="76"/>
  <c r="B39" i="74"/>
  <c r="B39" i="72"/>
  <c r="B39" i="70"/>
  <c r="B39" i="68"/>
  <c r="B39" i="66"/>
  <c r="B39" i="64"/>
  <c r="B39" i="62"/>
  <c r="B39" i="58"/>
  <c r="B36" i="107"/>
  <c r="B36" i="81"/>
  <c r="B36" i="65"/>
  <c r="B35" i="107"/>
  <c r="B35" i="99"/>
  <c r="B35" i="91"/>
  <c r="B35" i="83"/>
  <c r="B35" i="75"/>
  <c r="B35" i="67"/>
  <c r="B45" i="58"/>
  <c r="B45" i="62"/>
  <c r="B45" i="65"/>
  <c r="B45" i="68"/>
  <c r="B45" i="70"/>
  <c r="B45" i="73"/>
  <c r="B45" i="76"/>
  <c r="B45" i="78"/>
  <c r="B45" i="81"/>
  <c r="B45" i="84"/>
  <c r="B45" i="86"/>
  <c r="B45" i="95"/>
  <c r="B45" i="91"/>
  <c r="B45" i="93"/>
  <c r="B45" i="97"/>
  <c r="B45" i="100"/>
  <c r="B45" i="102"/>
  <c r="B43" i="16"/>
  <c r="B43" i="60"/>
  <c r="B43" i="63"/>
  <c r="B43" i="65"/>
  <c r="B43" i="67"/>
  <c r="B43" i="69"/>
  <c r="B43" i="71"/>
  <c r="B43" i="73"/>
  <c r="B43" i="75"/>
  <c r="B43" i="77"/>
  <c r="B43" i="79"/>
  <c r="B43" i="81"/>
  <c r="B43" i="83"/>
  <c r="B43" i="85"/>
  <c r="B43" i="87"/>
  <c r="B43" i="89"/>
  <c r="B43" i="91"/>
  <c r="B43" i="95"/>
  <c r="B43" i="99"/>
  <c r="B43" i="103"/>
  <c r="B43" i="107"/>
  <c r="B41" i="66"/>
  <c r="B41" i="98"/>
  <c r="B39" i="60"/>
  <c r="B39" i="65"/>
  <c r="B39" i="69"/>
  <c r="B39" i="73"/>
  <c r="B39" i="77"/>
  <c r="B39" i="81"/>
  <c r="B39" i="85"/>
  <c r="B39" i="89"/>
  <c r="B39" i="93"/>
  <c r="B39" i="97"/>
  <c r="B39" i="101"/>
  <c r="B39" i="105"/>
  <c r="B36" i="79"/>
  <c r="B35" i="66"/>
  <c r="B35" i="80"/>
  <c r="B35" i="96"/>
  <c r="D33" i="4"/>
  <c r="B27" i="58"/>
  <c r="B27" i="65"/>
  <c r="B27" i="70"/>
  <c r="B27" i="75"/>
  <c r="B27" i="81"/>
  <c r="B27" i="86"/>
  <c r="B27" i="91"/>
  <c r="B27" i="97"/>
  <c r="B27" i="102"/>
  <c r="B27" i="107"/>
  <c r="B22" i="63"/>
  <c r="B22" i="68"/>
  <c r="B22" i="73"/>
  <c r="B22" i="79"/>
  <c r="B22" i="84"/>
  <c r="B22" i="89"/>
  <c r="B22" i="95"/>
  <c r="B22" i="100"/>
  <c r="B22" i="103"/>
  <c r="B17" i="68"/>
  <c r="C41" i="71"/>
  <c r="C41" i="60"/>
  <c r="C41" i="58"/>
  <c r="G27" i="20"/>
  <c r="C37" i="73"/>
  <c r="C37" i="70"/>
  <c r="C37" i="58"/>
  <c r="C37" i="16"/>
  <c r="C42" i="4"/>
  <c r="F27" i="120" s="1"/>
  <c r="C33" i="88"/>
  <c r="C33" i="84"/>
  <c r="C33" i="76"/>
  <c r="C33" i="58"/>
  <c r="C38" i="4"/>
  <c r="F23" i="120" s="1"/>
  <c r="C29" i="71"/>
  <c r="C29" i="58"/>
  <c r="C34" i="4"/>
  <c r="AX29" i="108" s="1"/>
  <c r="C21" i="64"/>
  <c r="C21" i="58"/>
  <c r="C17" i="88"/>
  <c r="C17" i="69"/>
  <c r="C17" i="65"/>
  <c r="C17" i="61"/>
  <c r="G3" i="20"/>
  <c r="C45" i="65"/>
  <c r="C45" i="58"/>
  <c r="C25" i="69"/>
  <c r="C25" i="88"/>
  <c r="C25" i="58"/>
  <c r="D25" i="13"/>
  <c r="G11" i="20"/>
  <c r="D17" i="13"/>
  <c r="D41" i="13"/>
  <c r="E17" i="13"/>
  <c r="D22" i="4"/>
  <c r="E21" i="13"/>
  <c r="D26" i="4"/>
  <c r="AR15" i="13"/>
  <c r="AR2" i="13" s="1"/>
  <c r="B23" i="107"/>
  <c r="B23" i="99"/>
  <c r="B23" i="91"/>
  <c r="B23" i="85"/>
  <c r="B23" i="81"/>
  <c r="B23" i="77"/>
  <c r="B23" i="73"/>
  <c r="B23" i="69"/>
  <c r="B23" i="65"/>
  <c r="B23" i="61"/>
  <c r="B19" i="100"/>
  <c r="B19" i="92"/>
  <c r="B19" i="84"/>
  <c r="B19" i="76"/>
  <c r="B19" i="68"/>
  <c r="B19" i="60"/>
  <c r="B28" i="105"/>
  <c r="B28" i="106"/>
  <c r="B28" i="98"/>
  <c r="B28" i="94"/>
  <c r="B28" i="90"/>
  <c r="B28" i="86"/>
  <c r="B28" i="82"/>
  <c r="B28" i="78"/>
  <c r="B28" i="74"/>
  <c r="B28" i="70"/>
  <c r="B28" i="66"/>
  <c r="B28" i="62"/>
  <c r="B28" i="16"/>
  <c r="B40" i="103"/>
  <c r="B40" i="100"/>
  <c r="B40" i="96"/>
  <c r="B40" i="92"/>
  <c r="B40" i="88"/>
  <c r="B40" i="84"/>
  <c r="B40" i="80"/>
  <c r="B40" i="76"/>
  <c r="B40" i="72"/>
  <c r="B40" i="68"/>
  <c r="B40" i="64"/>
  <c r="B40" i="58"/>
  <c r="B38" i="74"/>
  <c r="B38" i="91"/>
  <c r="B37" i="105"/>
  <c r="B37" i="101"/>
  <c r="B37" i="97"/>
  <c r="B37" i="93"/>
  <c r="B37" i="89"/>
  <c r="B37" i="85"/>
  <c r="B37" i="81"/>
  <c r="B37" i="77"/>
  <c r="B37" i="73"/>
  <c r="B37" i="69"/>
  <c r="B37" i="65"/>
  <c r="B37" i="60"/>
  <c r="B34" i="106"/>
  <c r="B34" i="107"/>
  <c r="B34" i="82"/>
  <c r="B33" i="105"/>
  <c r="B33" i="87"/>
  <c r="C33" i="62"/>
  <c r="C17" i="63"/>
  <c r="C33" i="69"/>
  <c r="C41" i="88"/>
  <c r="C36" i="69"/>
  <c r="C41" i="4"/>
  <c r="F26" i="120" s="1"/>
  <c r="G6" i="20"/>
  <c r="C20" i="82"/>
  <c r="C16" i="71"/>
  <c r="C24" i="104"/>
  <c r="B21" i="88"/>
  <c r="B21" i="72"/>
  <c r="B41" i="96"/>
  <c r="B41" i="80"/>
  <c r="B41" i="64"/>
  <c r="B41" i="106"/>
  <c r="B41" i="89"/>
  <c r="B41" i="74"/>
  <c r="B36" i="95"/>
  <c r="B36" i="73"/>
  <c r="B36" i="89"/>
  <c r="B36" i="71"/>
  <c r="B35" i="103"/>
  <c r="B35" i="95"/>
  <c r="B35" i="87"/>
  <c r="B35" i="79"/>
  <c r="B35" i="71"/>
  <c r="B35" i="62"/>
  <c r="B35" i="100"/>
  <c r="B35" i="92"/>
  <c r="B35" i="84"/>
  <c r="B35" i="76"/>
  <c r="B35" i="68"/>
  <c r="B35" i="16"/>
  <c r="C40" i="67"/>
  <c r="C28" i="67"/>
  <c r="C44" i="96"/>
  <c r="C44" i="89"/>
  <c r="C44" i="100"/>
  <c r="C24" i="74"/>
  <c r="C24" i="98"/>
  <c r="C24" i="91"/>
  <c r="C24" i="77"/>
  <c r="C20" i="75"/>
  <c r="C36" i="84"/>
  <c r="D24" i="13"/>
  <c r="B23" i="105"/>
  <c r="B23" i="97"/>
  <c r="B23" i="89"/>
  <c r="B23" i="84"/>
  <c r="B23" i="80"/>
  <c r="B23" i="76"/>
  <c r="B23" i="72"/>
  <c r="B23" i="68"/>
  <c r="B23" i="64"/>
  <c r="B23" i="60"/>
  <c r="B23" i="103"/>
  <c r="B23" i="95"/>
  <c r="B23" i="87"/>
  <c r="B23" i="83"/>
  <c r="B23" i="79"/>
  <c r="B23" i="75"/>
  <c r="B23" i="71"/>
  <c r="B23" i="67"/>
  <c r="B23" i="63"/>
  <c r="B23" i="58"/>
  <c r="B19" i="106"/>
  <c r="B19" i="98"/>
  <c r="B19" i="90"/>
  <c r="B19" i="82"/>
  <c r="B19" i="74"/>
  <c r="B19" i="66"/>
  <c r="B19" i="16"/>
  <c r="B19" i="104"/>
  <c r="B19" i="96"/>
  <c r="B19" i="88"/>
  <c r="B19" i="80"/>
  <c r="B19" i="72"/>
  <c r="B19" i="64"/>
  <c r="B33" i="4"/>
  <c r="D18" i="120" s="1"/>
  <c r="B28" i="103"/>
  <c r="B28" i="100"/>
  <c r="B28" i="96"/>
  <c r="B28" i="92"/>
  <c r="B28" i="88"/>
  <c r="B28" i="84"/>
  <c r="B28" i="80"/>
  <c r="B28" i="76"/>
  <c r="B28" i="72"/>
  <c r="B28" i="68"/>
  <c r="B28" i="64"/>
  <c r="B28" i="60"/>
  <c r="B28" i="107"/>
  <c r="B28" i="102"/>
  <c r="B28" i="99"/>
  <c r="B28" i="95"/>
  <c r="B28" i="91"/>
  <c r="B28" i="87"/>
  <c r="B28" i="83"/>
  <c r="B28" i="79"/>
  <c r="B28" i="75"/>
  <c r="B28" i="71"/>
  <c r="B28" i="67"/>
  <c r="B28" i="63"/>
  <c r="B28" i="58"/>
  <c r="B44" i="13"/>
  <c r="B44" i="104"/>
  <c r="B44" i="101"/>
  <c r="B44" i="97"/>
  <c r="B44" i="93"/>
  <c r="B44" i="89"/>
  <c r="B44" i="85"/>
  <c r="B44" i="81"/>
  <c r="B44" i="77"/>
  <c r="B40" i="61"/>
  <c r="B40" i="107"/>
  <c r="B40" i="102"/>
  <c r="B40" i="99"/>
  <c r="B40" i="95"/>
  <c r="B40" i="91"/>
  <c r="B40" i="87"/>
  <c r="B40" i="83"/>
  <c r="B40" i="79"/>
  <c r="B40" i="75"/>
  <c r="B40" i="71"/>
  <c r="B40" i="67"/>
  <c r="B40" i="63"/>
  <c r="B40" i="16"/>
  <c r="B40" i="105"/>
  <c r="B40" i="106"/>
  <c r="B40" i="98"/>
  <c r="B40" i="94"/>
  <c r="B40" i="90"/>
  <c r="B40" i="86"/>
  <c r="B40" i="82"/>
  <c r="B40" i="78"/>
  <c r="B40" i="74"/>
  <c r="B40" i="70"/>
  <c r="B40" i="66"/>
  <c r="B40" i="62"/>
  <c r="B37" i="61"/>
  <c r="B37" i="107"/>
  <c r="B37" i="103"/>
  <c r="B37" i="99"/>
  <c r="B37" i="95"/>
  <c r="B37" i="91"/>
  <c r="B37" i="87"/>
  <c r="B37" i="83"/>
  <c r="B37" i="79"/>
  <c r="B37" i="75"/>
  <c r="B37" i="71"/>
  <c r="B37" i="67"/>
  <c r="B37" i="63"/>
  <c r="B37" i="16"/>
  <c r="B37" i="106"/>
  <c r="B37" i="102"/>
  <c r="B37" i="98"/>
  <c r="B37" i="94"/>
  <c r="B37" i="90"/>
  <c r="B37" i="86"/>
  <c r="B37" i="82"/>
  <c r="B37" i="78"/>
  <c r="B37" i="74"/>
  <c r="B37" i="70"/>
  <c r="B37" i="66"/>
  <c r="B37" i="62"/>
  <c r="B33" i="101"/>
  <c r="B33" i="95"/>
  <c r="B33" i="73"/>
  <c r="B33" i="89"/>
  <c r="B33" i="71"/>
  <c r="C20" i="62"/>
  <c r="C20" i="63"/>
  <c r="C44" i="64"/>
  <c r="C20" i="78"/>
  <c r="C44" i="97"/>
  <c r="C44" i="95"/>
  <c r="C44" i="72"/>
  <c r="C44" i="58"/>
  <c r="C44" i="99"/>
  <c r="C44" i="92"/>
  <c r="C44" i="90"/>
  <c r="C40" i="87"/>
  <c r="C40" i="77"/>
  <c r="C40" i="74"/>
  <c r="C40" i="71"/>
  <c r="C40" i="64"/>
  <c r="C45" i="4"/>
  <c r="AB9" i="108" s="1"/>
  <c r="C40" i="86"/>
  <c r="C40" i="83"/>
  <c r="C40" i="73"/>
  <c r="C40" i="69"/>
  <c r="C40" i="62"/>
  <c r="C40" i="58"/>
  <c r="C36" i="98"/>
  <c r="C36" i="93"/>
  <c r="C36" i="91"/>
  <c r="C36" i="89"/>
  <c r="C36" i="80"/>
  <c r="C36" i="63"/>
  <c r="C36" i="16"/>
  <c r="C36" i="97"/>
  <c r="C36" i="95"/>
  <c r="C36" i="76"/>
  <c r="C36" i="72"/>
  <c r="C36" i="65"/>
  <c r="C32" i="103"/>
  <c r="C32" i="84"/>
  <c r="C32" i="81"/>
  <c r="C32" i="78"/>
  <c r="C32" i="75"/>
  <c r="C32" i="67"/>
  <c r="C32" i="62"/>
  <c r="D32" i="13"/>
  <c r="C32" i="87"/>
  <c r="C32" i="77"/>
  <c r="C32" i="74"/>
  <c r="C32" i="66"/>
  <c r="G18" i="20"/>
  <c r="C28" i="103"/>
  <c r="C28" i="96"/>
  <c r="C28" i="94"/>
  <c r="C28" i="64"/>
  <c r="C28" i="61"/>
  <c r="C28" i="58"/>
  <c r="C28" i="100"/>
  <c r="C28" i="98"/>
  <c r="C28" i="91"/>
  <c r="C28" i="89"/>
  <c r="C24" i="68"/>
  <c r="C24" i="100"/>
  <c r="C24" i="97"/>
  <c r="C24" i="95"/>
  <c r="C24" i="93"/>
  <c r="C24" i="85"/>
  <c r="C24" i="82"/>
  <c r="C24" i="79"/>
  <c r="C24" i="72"/>
  <c r="C24" i="67"/>
  <c r="C24" i="65"/>
  <c r="C24" i="62"/>
  <c r="C24" i="60"/>
  <c r="G10" i="20"/>
  <c r="C24" i="99"/>
  <c r="C24" i="92"/>
  <c r="C24" i="90"/>
  <c r="C24" i="88"/>
  <c r="C24" i="84"/>
  <c r="C24" i="81"/>
  <c r="C24" i="78"/>
  <c r="C24" i="75"/>
  <c r="C24" i="63"/>
  <c r="C24" i="58"/>
  <c r="C20" i="68"/>
  <c r="C20" i="96"/>
  <c r="C20" i="94"/>
  <c r="C20" i="87"/>
  <c r="C20" i="80"/>
  <c r="C20" i="77"/>
  <c r="C20" i="74"/>
  <c r="C20" i="71"/>
  <c r="C20" i="69"/>
  <c r="C20" i="66"/>
  <c r="C20" i="61"/>
  <c r="C20" i="98"/>
  <c r="C20" i="91"/>
  <c r="C20" i="89"/>
  <c r="C20" i="86"/>
  <c r="C20" i="83"/>
  <c r="C20" i="76"/>
  <c r="C20" i="73"/>
  <c r="C20" i="70"/>
  <c r="C20" i="16"/>
  <c r="C16" i="102"/>
  <c r="C16" i="97"/>
  <c r="C16" i="95"/>
  <c r="C16" i="93"/>
  <c r="C16" i="85"/>
  <c r="C16" i="82"/>
  <c r="C16" i="79"/>
  <c r="C16" i="72"/>
  <c r="C16" i="67"/>
  <c r="C16" i="63"/>
  <c r="C16" i="62"/>
  <c r="C16" i="60"/>
  <c r="C16" i="58"/>
  <c r="G2" i="20"/>
  <c r="C16" i="103"/>
  <c r="C16" i="99"/>
  <c r="C16" i="92"/>
  <c r="C16" i="90"/>
  <c r="C16" i="88"/>
  <c r="C16" i="84"/>
  <c r="C16" i="81"/>
  <c r="C16" i="78"/>
  <c r="C16" i="75"/>
  <c r="C16" i="69"/>
  <c r="C16" i="64"/>
  <c r="C16" i="61"/>
  <c r="D16" i="13"/>
  <c r="C21" i="4"/>
  <c r="D9" i="108" s="1"/>
  <c r="B42" i="73"/>
  <c r="B38" i="106"/>
  <c r="B34" i="62"/>
  <c r="B34" i="86"/>
  <c r="G14" i="20"/>
  <c r="C25" i="4"/>
  <c r="H9" i="108" s="1"/>
  <c r="D20" i="13"/>
  <c r="D40" i="13"/>
  <c r="C29" i="4"/>
  <c r="AS29" i="108" s="1"/>
  <c r="C24" i="16"/>
  <c r="C16" i="16"/>
  <c r="C20" i="58"/>
  <c r="C24" i="61"/>
  <c r="C36" i="62"/>
  <c r="C28" i="62"/>
  <c r="C20" i="64"/>
  <c r="C16" i="66"/>
  <c r="C24" i="69"/>
  <c r="C16" i="70"/>
  <c r="C36" i="71"/>
  <c r="C24" i="71"/>
  <c r="C20" i="72"/>
  <c r="C16" i="73"/>
  <c r="C16" i="76"/>
  <c r="C32" i="80"/>
  <c r="C20" i="81"/>
  <c r="C40" i="82"/>
  <c r="C24" i="83"/>
  <c r="C32" i="85"/>
  <c r="C20" i="85"/>
  <c r="C16" i="86"/>
  <c r="C20" i="88"/>
  <c r="C16" i="89"/>
  <c r="C36" i="90"/>
  <c r="C20" i="92"/>
  <c r="C40" i="93"/>
  <c r="C36" i="94"/>
  <c r="C24" i="94"/>
  <c r="C20" i="95"/>
  <c r="C20" i="99"/>
  <c r="C32" i="100"/>
  <c r="C24" i="103"/>
  <c r="C16" i="104"/>
  <c r="B18" i="102"/>
  <c r="B18" i="80"/>
  <c r="B34" i="105"/>
  <c r="B34" i="91"/>
  <c r="B34" i="81"/>
  <c r="B34" i="69"/>
  <c r="B34" i="98"/>
  <c r="B34" i="87"/>
  <c r="B34" i="77"/>
  <c r="B34" i="65"/>
  <c r="C40" i="16"/>
  <c r="C32" i="58"/>
  <c r="C32" i="61"/>
  <c r="C44" i="62"/>
  <c r="C24" i="64"/>
  <c r="C16" i="65"/>
  <c r="C36" i="66"/>
  <c r="C24" i="66"/>
  <c r="C36" i="70"/>
  <c r="C24" i="70"/>
  <c r="C28" i="72"/>
  <c r="C36" i="73"/>
  <c r="C24" i="73"/>
  <c r="C40" i="75"/>
  <c r="C24" i="76"/>
  <c r="C40" i="78"/>
  <c r="C32" i="83"/>
  <c r="C20" i="84"/>
  <c r="C40" i="85"/>
  <c r="C24" i="86"/>
  <c r="C24" i="89"/>
  <c r="C44" i="91"/>
  <c r="C28" i="92"/>
  <c r="C44" i="94"/>
  <c r="C28" i="95"/>
  <c r="C16" i="96"/>
  <c r="C44" i="98"/>
  <c r="C28" i="99"/>
  <c r="C20" i="100"/>
  <c r="C20" i="103"/>
  <c r="B42" i="104"/>
  <c r="B34" i="74"/>
  <c r="B34" i="97"/>
  <c r="B16" i="81"/>
  <c r="C49" i="4"/>
  <c r="F34" i="120" s="1"/>
  <c r="B17" i="82"/>
  <c r="B17" i="96"/>
  <c r="B17" i="64"/>
  <c r="B17" i="92"/>
  <c r="B21" i="104"/>
  <c r="B21" i="102"/>
  <c r="B21" i="62"/>
  <c r="B21" i="92"/>
  <c r="B21" i="60"/>
  <c r="B20" i="84"/>
  <c r="B20" i="94"/>
  <c r="B20" i="82"/>
  <c r="B36" i="102"/>
  <c r="B36" i="87"/>
  <c r="B35" i="106"/>
  <c r="B35" i="102"/>
  <c r="B35" i="98"/>
  <c r="B35" i="94"/>
  <c r="B35" i="90"/>
  <c r="B35" i="86"/>
  <c r="B35" i="82"/>
  <c r="B35" i="78"/>
  <c r="B35" i="74"/>
  <c r="B35" i="70"/>
  <c r="B35" i="105"/>
  <c r="B35" i="101"/>
  <c r="B35" i="97"/>
  <c r="B35" i="93"/>
  <c r="B35" i="89"/>
  <c r="B35" i="85"/>
  <c r="B35" i="81"/>
  <c r="B35" i="77"/>
  <c r="B35" i="73"/>
  <c r="B35" i="69"/>
  <c r="B35" i="65"/>
  <c r="D33" i="98"/>
  <c r="D33" i="70"/>
  <c r="C36" i="58"/>
  <c r="C20" i="60"/>
  <c r="C32" i="64"/>
  <c r="C32" i="65"/>
  <c r="C20" i="65"/>
  <c r="C20" i="67"/>
  <c r="C40" i="70"/>
  <c r="C16" i="74"/>
  <c r="C32" i="76"/>
  <c r="C16" i="77"/>
  <c r="C32" i="79"/>
  <c r="C20" i="79"/>
  <c r="C40" i="81"/>
  <c r="C32" i="86"/>
  <c r="C16" i="87"/>
  <c r="C20" i="90"/>
  <c r="C16" i="91"/>
  <c r="C36" i="92"/>
  <c r="C20" i="93"/>
  <c r="C36" i="96"/>
  <c r="C24" i="96"/>
  <c r="C20" i="97"/>
  <c r="C16" i="98"/>
  <c r="C36" i="99"/>
  <c r="C16" i="100"/>
  <c r="D45" i="89"/>
  <c r="D33" i="83"/>
  <c r="D45" i="64"/>
  <c r="D35" i="73"/>
  <c r="D45" i="68"/>
  <c r="D35" i="79"/>
  <c r="BC29" i="108"/>
  <c r="D45" i="76"/>
  <c r="D41" i="86"/>
  <c r="D35" i="87"/>
  <c r="D33" i="102"/>
  <c r="F20" i="120"/>
  <c r="D45" i="85"/>
  <c r="D35" i="16"/>
  <c r="F16" i="120"/>
  <c r="D33" i="87"/>
  <c r="D33" i="106"/>
  <c r="F9" i="108"/>
  <c r="D44" i="71"/>
  <c r="D33" i="78"/>
  <c r="D33" i="91"/>
  <c r="D33" i="74"/>
  <c r="D33" i="66"/>
  <c r="D33" i="82"/>
  <c r="B38" i="61"/>
  <c r="B38" i="102"/>
  <c r="B38" i="96"/>
  <c r="B38" i="88"/>
  <c r="B38" i="80"/>
  <c r="B38" i="71"/>
  <c r="B38" i="63"/>
  <c r="B38" i="107"/>
  <c r="B38" i="95"/>
  <c r="B38" i="87"/>
  <c r="B38" i="79"/>
  <c r="B38" i="70"/>
  <c r="B38" i="62"/>
  <c r="B42" i="65"/>
  <c r="B42" i="82"/>
  <c r="B42" i="98"/>
  <c r="B38" i="66"/>
  <c r="B38" i="83"/>
  <c r="B38" i="99"/>
  <c r="B18" i="98"/>
  <c r="B16" i="99"/>
  <c r="C43" i="88"/>
  <c r="C43" i="58"/>
  <c r="G21" i="20"/>
  <c r="C35" i="58"/>
  <c r="C27" i="88"/>
  <c r="C27" i="58"/>
  <c r="B42" i="66"/>
  <c r="B42" i="83"/>
  <c r="B38" i="67"/>
  <c r="B38" i="84"/>
  <c r="B38" i="100"/>
  <c r="B21" i="78"/>
  <c r="B18" i="64"/>
  <c r="B16" i="65"/>
  <c r="D35" i="65"/>
  <c r="B18" i="100"/>
  <c r="B18" i="104"/>
  <c r="B18" i="90"/>
  <c r="B18" i="74"/>
  <c r="B18" i="16"/>
  <c r="B18" i="96"/>
  <c r="B18" i="72"/>
  <c r="B18" i="88"/>
  <c r="B18" i="66"/>
  <c r="B16" i="101"/>
  <c r="B16" i="107"/>
  <c r="B16" i="91"/>
  <c r="B16" i="75"/>
  <c r="B16" i="58"/>
  <c r="B16" i="97"/>
  <c r="B16" i="73"/>
  <c r="B16" i="89"/>
  <c r="B16" i="67"/>
  <c r="B42" i="61"/>
  <c r="B42" i="107"/>
  <c r="B42" i="95"/>
  <c r="B42" i="87"/>
  <c r="B42" i="79"/>
  <c r="B42" i="70"/>
  <c r="B42" i="62"/>
  <c r="B42" i="105"/>
  <c r="B42" i="94"/>
  <c r="B42" i="86"/>
  <c r="B42" i="78"/>
  <c r="B42" i="69"/>
  <c r="B42" i="75"/>
  <c r="D34" i="67"/>
  <c r="D34" i="89"/>
  <c r="B42" i="16"/>
  <c r="B42" i="74"/>
  <c r="B42" i="91"/>
  <c r="B42" i="106"/>
  <c r="B38" i="58"/>
  <c r="B38" i="76"/>
  <c r="B38" i="92"/>
  <c r="B18" i="82"/>
  <c r="B16" i="83"/>
  <c r="F12" i="120"/>
  <c r="E18" i="13"/>
  <c r="D23" i="4"/>
  <c r="E22" i="13"/>
  <c r="D27" i="4"/>
  <c r="E27" i="13"/>
  <c r="D32" i="4"/>
  <c r="E34" i="13"/>
  <c r="D39" i="4"/>
  <c r="D39" i="81"/>
  <c r="D39" i="65"/>
  <c r="D39" i="94"/>
  <c r="D41" i="94"/>
  <c r="D41" i="105"/>
  <c r="D43" i="81"/>
  <c r="D43" i="89"/>
  <c r="D43" i="73"/>
  <c r="D43" i="65"/>
  <c r="D45" i="106"/>
  <c r="D45" i="93"/>
  <c r="D45" i="82"/>
  <c r="D45" i="74"/>
  <c r="D45" i="66"/>
  <c r="D45" i="104"/>
  <c r="D45" i="96"/>
  <c r="D45" i="72"/>
  <c r="D45" i="63"/>
  <c r="D45" i="100"/>
  <c r="D45" i="80"/>
  <c r="D45" i="70"/>
  <c r="D45" i="58"/>
  <c r="B17" i="98"/>
  <c r="B17" i="88"/>
  <c r="B17" i="76"/>
  <c r="B17" i="66"/>
  <c r="B17" i="104"/>
  <c r="B17" i="90"/>
  <c r="B17" i="74"/>
  <c r="B17" i="60"/>
  <c r="B17" i="100"/>
  <c r="B17" i="84"/>
  <c r="B17" i="72"/>
  <c r="B17" i="16"/>
  <c r="B21" i="96"/>
  <c r="B21" i="86"/>
  <c r="B21" i="76"/>
  <c r="B21" i="64"/>
  <c r="B21" i="100"/>
  <c r="B21" i="84"/>
  <c r="B21" i="70"/>
  <c r="B21" i="94"/>
  <c r="B21" i="80"/>
  <c r="B21" i="68"/>
  <c r="B20" i="100"/>
  <c r="B20" i="90"/>
  <c r="B20" i="78"/>
  <c r="B20" i="68"/>
  <c r="B20" i="16"/>
  <c r="B20" i="105"/>
  <c r="B20" i="92"/>
  <c r="B20" i="76"/>
  <c r="B20" i="62"/>
  <c r="B20" i="106"/>
  <c r="B20" i="86"/>
  <c r="B20" i="74"/>
  <c r="B20" i="60"/>
  <c r="B45" i="61"/>
  <c r="B45" i="107"/>
  <c r="B45" i="103"/>
  <c r="B45" i="99"/>
  <c r="B45" i="94"/>
  <c r="B45" i="90"/>
  <c r="B45" i="87"/>
  <c r="B45" i="83"/>
  <c r="B45" i="79"/>
  <c r="B45" i="75"/>
  <c r="B45" i="71"/>
  <c r="B45" i="67"/>
  <c r="B45" i="63"/>
  <c r="B45" i="16"/>
  <c r="B41" i="102"/>
  <c r="B41" i="93"/>
  <c r="B41" i="86"/>
  <c r="B41" i="78"/>
  <c r="B41" i="70"/>
  <c r="B41" i="62"/>
  <c r="B41" i="100"/>
  <c r="B41" i="91"/>
  <c r="B41" i="84"/>
  <c r="B41" i="76"/>
  <c r="B41" i="68"/>
  <c r="B41" i="58"/>
  <c r="B36" i="104"/>
  <c r="B36" i="101"/>
  <c r="B36" i="93"/>
  <c r="B36" i="85"/>
  <c r="B36" i="77"/>
  <c r="B36" i="69"/>
  <c r="B36" i="60"/>
  <c r="B36" i="99"/>
  <c r="B36" i="91"/>
  <c r="B36" i="83"/>
  <c r="B36" i="75"/>
  <c r="B36" i="67"/>
  <c r="B36" i="16"/>
  <c r="D35" i="106"/>
  <c r="D35" i="84"/>
  <c r="D35" i="75"/>
  <c r="D35" i="67"/>
  <c r="D35" i="95"/>
  <c r="D35" i="71"/>
  <c r="D35" i="102"/>
  <c r="D35" i="81"/>
  <c r="D35" i="69"/>
  <c r="B34" i="58"/>
  <c r="B34" i="102"/>
  <c r="B34" i="100"/>
  <c r="B34" i="96"/>
  <c r="B34" i="92"/>
  <c r="B34" i="88"/>
  <c r="B34" i="84"/>
  <c r="B34" i="80"/>
  <c r="B34" i="76"/>
  <c r="B34" i="71"/>
  <c r="B34" i="67"/>
  <c r="B34" i="75"/>
  <c r="B34" i="104"/>
  <c r="B34" i="101"/>
  <c r="B34" i="95"/>
  <c r="B34" i="90"/>
  <c r="B34" i="85"/>
  <c r="B34" i="79"/>
  <c r="B34" i="73"/>
  <c r="B34" i="68"/>
  <c r="B34" i="16"/>
  <c r="B34" i="103"/>
  <c r="B34" i="99"/>
  <c r="B34" i="94"/>
  <c r="B34" i="89"/>
  <c r="B34" i="83"/>
  <c r="B34" i="78"/>
  <c r="B34" i="72"/>
  <c r="B34" i="66"/>
  <c r="D44" i="105"/>
  <c r="D44" i="87"/>
  <c r="B33" i="65"/>
  <c r="B33" i="81"/>
  <c r="B33" i="97"/>
  <c r="B27" i="60"/>
  <c r="B27" i="64"/>
  <c r="B27" i="68"/>
  <c r="B27" i="72"/>
  <c r="B27" i="76"/>
  <c r="B27" i="80"/>
  <c r="B27" i="84"/>
  <c r="B27" i="88"/>
  <c r="B27" i="92"/>
  <c r="B27" i="96"/>
  <c r="B27" i="100"/>
  <c r="B27" i="104"/>
  <c r="B22" i="16"/>
  <c r="B22" i="62"/>
  <c r="B22" i="66"/>
  <c r="B22" i="70"/>
  <c r="B22" i="74"/>
  <c r="B22" i="78"/>
  <c r="B22" i="82"/>
  <c r="B22" i="86"/>
  <c r="B22" i="90"/>
  <c r="B22" i="94"/>
  <c r="B22" i="98"/>
  <c r="B22" i="105"/>
  <c r="C17" i="60"/>
  <c r="C41" i="62"/>
  <c r="C29" i="64"/>
  <c r="C41" i="65"/>
  <c r="C25" i="65"/>
  <c r="C33" i="66"/>
  <c r="C45" i="69"/>
  <c r="C45" i="71"/>
  <c r="C37" i="93"/>
  <c r="C17" i="62"/>
  <c r="C25" i="63"/>
  <c r="C37" i="65"/>
  <c r="C41" i="69"/>
  <c r="C17" i="71"/>
  <c r="B42" i="58"/>
  <c r="B42" i="63"/>
  <c r="B42" i="67"/>
  <c r="B42" i="71"/>
  <c r="B42" i="76"/>
  <c r="B42" i="80"/>
  <c r="B42" i="84"/>
  <c r="B42" i="88"/>
  <c r="B42" i="92"/>
  <c r="B42" i="96"/>
  <c r="B42" i="100"/>
  <c r="B42" i="102"/>
  <c r="B38" i="60"/>
  <c r="B38" i="64"/>
  <c r="B38" i="68"/>
  <c r="B38" i="72"/>
  <c r="B38" i="77"/>
  <c r="B38" i="81"/>
  <c r="B38" i="85"/>
  <c r="B38" i="89"/>
  <c r="B38" i="93"/>
  <c r="B38" i="97"/>
  <c r="B38" i="101"/>
  <c r="B38" i="103"/>
  <c r="B33" i="67"/>
  <c r="B33" i="75"/>
  <c r="B33" i="83"/>
  <c r="B33" i="91"/>
  <c r="B33" i="99"/>
  <c r="B33" i="107"/>
  <c r="B18" i="60"/>
  <c r="B18" i="68"/>
  <c r="B18" i="76"/>
  <c r="B18" i="84"/>
  <c r="B18" i="92"/>
  <c r="B16" i="61"/>
  <c r="B16" i="69"/>
  <c r="B16" i="77"/>
  <c r="B16" i="85"/>
  <c r="B16" i="93"/>
  <c r="C45" i="97"/>
  <c r="C45" i="93"/>
  <c r="C45" i="88"/>
  <c r="C45" i="84"/>
  <c r="C45" i="80"/>
  <c r="C45" i="76"/>
  <c r="C45" i="73"/>
  <c r="C45" i="70"/>
  <c r="C45" i="66"/>
  <c r="C45" i="63"/>
  <c r="C45" i="62"/>
  <c r="C45" i="16"/>
  <c r="D45" i="13"/>
  <c r="G31" i="20"/>
  <c r="C45" i="64"/>
  <c r="C50" i="4"/>
  <c r="C41" i="97"/>
  <c r="C41" i="93"/>
  <c r="C41" i="84"/>
  <c r="C41" i="80"/>
  <c r="C41" i="76"/>
  <c r="C41" i="73"/>
  <c r="C41" i="70"/>
  <c r="C41" i="66"/>
  <c r="C41" i="63"/>
  <c r="C41" i="16"/>
  <c r="C46" i="4"/>
  <c r="BJ29" i="108" s="1"/>
  <c r="C37" i="97"/>
  <c r="C37" i="84"/>
  <c r="C37" i="80"/>
  <c r="C37" i="76"/>
  <c r="C37" i="69"/>
  <c r="C37" i="66"/>
  <c r="C37" i="64"/>
  <c r="C37" i="63"/>
  <c r="C37" i="71"/>
  <c r="C37" i="62"/>
  <c r="D37" i="13"/>
  <c r="G23" i="20"/>
  <c r="C33" i="97"/>
  <c r="C33" i="93"/>
  <c r="C33" i="73"/>
  <c r="C33" i="70"/>
  <c r="C33" i="65"/>
  <c r="D33" i="13"/>
  <c r="C29" i="97"/>
  <c r="C29" i="62"/>
  <c r="C29" i="61"/>
  <c r="G15" i="20"/>
  <c r="C29" i="93"/>
  <c r="C29" i="84"/>
  <c r="C29" i="80"/>
  <c r="C29" i="76"/>
  <c r="C29" i="73"/>
  <c r="C29" i="70"/>
  <c r="C29" i="66"/>
  <c r="D29" i="13"/>
  <c r="C25" i="97"/>
  <c r="C25" i="93"/>
  <c r="C25" i="84"/>
  <c r="C25" i="80"/>
  <c r="C25" i="76"/>
  <c r="C25" i="70"/>
  <c r="C25" i="66"/>
  <c r="C25" i="64"/>
  <c r="C30" i="4"/>
  <c r="AT29" i="108" s="1"/>
  <c r="C21" i="97"/>
  <c r="C21" i="71"/>
  <c r="C21" i="63"/>
  <c r="C21" i="60"/>
  <c r="D21" i="13"/>
  <c r="C26" i="4"/>
  <c r="C21" i="88"/>
  <c r="C21" i="69"/>
  <c r="C21" i="65"/>
  <c r="C21" i="62"/>
  <c r="C21" i="61"/>
  <c r="C21" i="16"/>
  <c r="C17" i="97"/>
  <c r="C17" i="64"/>
  <c r="C22" i="4"/>
  <c r="E9" i="108" s="1"/>
  <c r="C17" i="93"/>
  <c r="C17" i="84"/>
  <c r="C17" i="80"/>
  <c r="C17" i="76"/>
  <c r="C17" i="70"/>
  <c r="C17" i="66"/>
  <c r="C17" i="58"/>
  <c r="B23" i="4"/>
  <c r="B18" i="106"/>
  <c r="B18" i="107"/>
  <c r="B18" i="99"/>
  <c r="B18" i="95"/>
  <c r="B18" i="91"/>
  <c r="B18" i="87"/>
  <c r="B18" i="83"/>
  <c r="B18" i="79"/>
  <c r="B18" i="75"/>
  <c r="B18" i="71"/>
  <c r="B18" i="67"/>
  <c r="B18" i="63"/>
  <c r="B18" i="58"/>
  <c r="B18" i="103"/>
  <c r="B18" i="101"/>
  <c r="B18" i="97"/>
  <c r="B18" i="93"/>
  <c r="B18" i="89"/>
  <c r="B18" i="85"/>
  <c r="B18" i="81"/>
  <c r="B18" i="77"/>
  <c r="B18" i="73"/>
  <c r="B18" i="69"/>
  <c r="B18" i="65"/>
  <c r="B18" i="61"/>
  <c r="B21" i="4"/>
  <c r="B16" i="105"/>
  <c r="B16" i="106"/>
  <c r="B16" i="98"/>
  <c r="B16" i="94"/>
  <c r="B16" i="90"/>
  <c r="B16" i="86"/>
  <c r="B16" i="82"/>
  <c r="B16" i="78"/>
  <c r="B16" i="74"/>
  <c r="B16" i="70"/>
  <c r="B16" i="66"/>
  <c r="B16" i="62"/>
  <c r="B16" i="16"/>
  <c r="B16" i="103"/>
  <c r="B16" i="100"/>
  <c r="B16" i="96"/>
  <c r="B16" i="92"/>
  <c r="B16" i="88"/>
  <c r="B16" i="84"/>
  <c r="B16" i="80"/>
  <c r="B16" i="76"/>
  <c r="B16" i="72"/>
  <c r="B16" i="68"/>
  <c r="B16" i="64"/>
  <c r="B16" i="60"/>
  <c r="D34" i="101"/>
  <c r="D34" i="70"/>
  <c r="D34" i="85"/>
  <c r="D34" i="62"/>
  <c r="B42" i="60"/>
  <c r="B42" i="64"/>
  <c r="B42" i="68"/>
  <c r="B42" i="72"/>
  <c r="B42" i="77"/>
  <c r="B42" i="81"/>
  <c r="B42" i="85"/>
  <c r="B42" i="89"/>
  <c r="B42" i="93"/>
  <c r="B42" i="97"/>
  <c r="B42" i="101"/>
  <c r="B42" i="103"/>
  <c r="B38" i="75"/>
  <c r="B38" i="65"/>
  <c r="B38" i="69"/>
  <c r="B38" i="73"/>
  <c r="B38" i="78"/>
  <c r="B38" i="82"/>
  <c r="B38" i="86"/>
  <c r="B38" i="90"/>
  <c r="B38" i="94"/>
  <c r="B38" i="98"/>
  <c r="B38" i="105"/>
  <c r="B38" i="104"/>
  <c r="B33" i="69"/>
  <c r="B33" i="77"/>
  <c r="B33" i="85"/>
  <c r="B33" i="93"/>
  <c r="B18" i="62"/>
  <c r="B18" i="70"/>
  <c r="B18" i="78"/>
  <c r="B18" i="86"/>
  <c r="B18" i="94"/>
  <c r="B18" i="105"/>
  <c r="B16" i="63"/>
  <c r="B16" i="71"/>
  <c r="B16" i="79"/>
  <c r="B16" i="87"/>
  <c r="B16" i="95"/>
  <c r="B16" i="102"/>
  <c r="D34" i="79"/>
  <c r="B28" i="4"/>
  <c r="B23" i="106"/>
  <c r="B23" i="102"/>
  <c r="B23" i="98"/>
  <c r="B23" i="94"/>
  <c r="B23" i="90"/>
  <c r="B23" i="104"/>
  <c r="B23" i="100"/>
  <c r="B23" i="96"/>
  <c r="B23" i="92"/>
  <c r="B23" i="88"/>
  <c r="B24" i="4"/>
  <c r="B19" i="105"/>
  <c r="B19" i="101"/>
  <c r="B19" i="97"/>
  <c r="B19" i="93"/>
  <c r="B19" i="89"/>
  <c r="B19" i="85"/>
  <c r="B19" i="81"/>
  <c r="B19" i="77"/>
  <c r="B19" i="73"/>
  <c r="B19" i="69"/>
  <c r="B19" i="65"/>
  <c r="B19" i="61"/>
  <c r="B19" i="107"/>
  <c r="B19" i="103"/>
  <c r="B19" i="99"/>
  <c r="B19" i="95"/>
  <c r="B19" i="91"/>
  <c r="B19" i="87"/>
  <c r="B19" i="83"/>
  <c r="B19" i="79"/>
  <c r="B19" i="75"/>
  <c r="B19" i="71"/>
  <c r="B19" i="67"/>
  <c r="B19" i="63"/>
  <c r="B19" i="58"/>
  <c r="G19" i="20"/>
  <c r="C25" i="16"/>
  <c r="C45" i="60"/>
  <c r="C37" i="60"/>
  <c r="C25" i="60"/>
  <c r="C25" i="61"/>
  <c r="C25" i="62"/>
  <c r="C29" i="63"/>
  <c r="C41" i="64"/>
  <c r="C29" i="65"/>
  <c r="C21" i="66"/>
  <c r="C29" i="69"/>
  <c r="C21" i="70"/>
  <c r="C33" i="71"/>
  <c r="C25" i="71"/>
  <c r="C21" i="76"/>
  <c r="C33" i="80"/>
  <c r="C21" i="84"/>
  <c r="C37" i="88"/>
  <c r="C29" i="88"/>
  <c r="C21" i="93"/>
  <c r="C39" i="60"/>
  <c r="C39" i="88"/>
  <c r="C44" i="4"/>
  <c r="C39" i="67"/>
  <c r="C39" i="62"/>
  <c r="G25" i="20"/>
  <c r="C31" i="63"/>
  <c r="C31" i="16"/>
  <c r="C31" i="67"/>
  <c r="C31" i="88"/>
  <c r="C31" i="62"/>
  <c r="C36" i="4"/>
  <c r="S9" i="108" s="1"/>
  <c r="C23" i="67"/>
  <c r="C23" i="63"/>
  <c r="C23" i="16"/>
  <c r="C28" i="4"/>
  <c r="G9" i="20"/>
  <c r="C23" i="62"/>
  <c r="D23" i="13"/>
  <c r="G5" i="20"/>
  <c r="C23" i="64"/>
  <c r="C19" i="64"/>
  <c r="C35" i="88"/>
  <c r="G13" i="20"/>
  <c r="B22" i="4"/>
  <c r="B17" i="107"/>
  <c r="B17" i="103"/>
  <c r="B17" i="99"/>
  <c r="B17" i="95"/>
  <c r="B17" i="91"/>
  <c r="B17" i="87"/>
  <c r="B17" i="83"/>
  <c r="B17" i="79"/>
  <c r="B17" i="75"/>
  <c r="B17" i="71"/>
  <c r="B17" i="67"/>
  <c r="B17" i="63"/>
  <c r="B17" i="58"/>
  <c r="B17" i="105"/>
  <c r="B17" i="101"/>
  <c r="B17" i="97"/>
  <c r="B17" i="93"/>
  <c r="B17" i="89"/>
  <c r="B17" i="85"/>
  <c r="B17" i="81"/>
  <c r="B17" i="77"/>
  <c r="B17" i="73"/>
  <c r="B17" i="69"/>
  <c r="B17" i="65"/>
  <c r="B17" i="61"/>
  <c r="B26" i="4"/>
  <c r="B21" i="107"/>
  <c r="B21" i="103"/>
  <c r="B21" i="99"/>
  <c r="B21" i="95"/>
  <c r="B21" i="91"/>
  <c r="B21" i="87"/>
  <c r="B21" i="83"/>
  <c r="B21" i="79"/>
  <c r="B21" i="75"/>
  <c r="B21" i="71"/>
  <c r="B21" i="67"/>
  <c r="B21" i="63"/>
  <c r="B21" i="58"/>
  <c r="B21" i="105"/>
  <c r="B21" i="101"/>
  <c r="B21" i="97"/>
  <c r="B21" i="93"/>
  <c r="B21" i="89"/>
  <c r="B21" i="85"/>
  <c r="B21" i="81"/>
  <c r="B21" i="77"/>
  <c r="B21" i="73"/>
  <c r="B21" i="69"/>
  <c r="B21" i="65"/>
  <c r="B21" i="61"/>
  <c r="B20" i="104"/>
  <c r="B20" i="101"/>
  <c r="B20" i="97"/>
  <c r="B20" i="93"/>
  <c r="B20" i="89"/>
  <c r="B20" i="85"/>
  <c r="B20" i="81"/>
  <c r="B20" i="77"/>
  <c r="B20" i="73"/>
  <c r="B20" i="69"/>
  <c r="B20" i="65"/>
  <c r="B20" i="61"/>
  <c r="B20" i="107"/>
  <c r="B20" i="102"/>
  <c r="B20" i="99"/>
  <c r="B20" i="95"/>
  <c r="B20" i="91"/>
  <c r="B20" i="87"/>
  <c r="B20" i="83"/>
  <c r="B20" i="79"/>
  <c r="B20" i="75"/>
  <c r="B20" i="71"/>
  <c r="B20" i="67"/>
  <c r="B20" i="63"/>
  <c r="B20" i="58"/>
  <c r="B41" i="61"/>
  <c r="B41" i="105"/>
  <c r="B41" i="101"/>
  <c r="B41" i="97"/>
  <c r="B41" i="92"/>
  <c r="B41" i="95"/>
  <c r="B41" i="85"/>
  <c r="B41" i="81"/>
  <c r="B41" i="77"/>
  <c r="B41" i="73"/>
  <c r="B41" i="69"/>
  <c r="B41" i="65"/>
  <c r="B41" i="60"/>
  <c r="B41" i="107"/>
  <c r="B41" i="103"/>
  <c r="B41" i="99"/>
  <c r="B41" i="94"/>
  <c r="B41" i="90"/>
  <c r="B41" i="87"/>
  <c r="B41" i="83"/>
  <c r="B41" i="79"/>
  <c r="B41" i="75"/>
  <c r="B41" i="71"/>
  <c r="B41" i="67"/>
  <c r="B41" i="63"/>
  <c r="B41" i="16"/>
  <c r="B36" i="61"/>
  <c r="B36" i="103"/>
  <c r="B36" i="100"/>
  <c r="B36" i="96"/>
  <c r="B36" i="92"/>
  <c r="B36" i="88"/>
  <c r="B36" i="84"/>
  <c r="B36" i="80"/>
  <c r="B36" i="76"/>
  <c r="B36" i="72"/>
  <c r="B36" i="68"/>
  <c r="B36" i="64"/>
  <c r="B36" i="58"/>
  <c r="B36" i="105"/>
  <c r="B36" i="106"/>
  <c r="B36" i="98"/>
  <c r="B36" i="94"/>
  <c r="B36" i="90"/>
  <c r="B36" i="86"/>
  <c r="B36" i="82"/>
  <c r="B36" i="78"/>
  <c r="B36" i="74"/>
  <c r="B36" i="70"/>
  <c r="B36" i="66"/>
  <c r="B36" i="62"/>
  <c r="D34" i="58"/>
  <c r="D34" i="107"/>
  <c r="D34" i="99"/>
  <c r="D34" i="91"/>
  <c r="D34" i="83"/>
  <c r="D34" i="75"/>
  <c r="D34" i="69"/>
  <c r="D34" i="65"/>
  <c r="D34" i="103"/>
  <c r="D34" i="93"/>
  <c r="D34" i="81"/>
  <c r="D34" i="71"/>
  <c r="D34" i="66"/>
  <c r="D34" i="97"/>
  <c r="D34" i="87"/>
  <c r="D34" i="77"/>
  <c r="D34" i="68"/>
  <c r="B33" i="13"/>
  <c r="B33" i="106"/>
  <c r="B33" i="102"/>
  <c r="B33" i="98"/>
  <c r="B33" i="94"/>
  <c r="B33" i="90"/>
  <c r="B33" i="86"/>
  <c r="B33" i="82"/>
  <c r="B33" i="78"/>
  <c r="B33" i="74"/>
  <c r="B33" i="70"/>
  <c r="B33" i="66"/>
  <c r="B33" i="104"/>
  <c r="B33" i="100"/>
  <c r="B33" i="96"/>
  <c r="B33" i="92"/>
  <c r="B33" i="88"/>
  <c r="B33" i="84"/>
  <c r="B33" i="80"/>
  <c r="B33" i="76"/>
  <c r="B33" i="72"/>
  <c r="B33" i="68"/>
  <c r="B33" i="62"/>
  <c r="C23" i="88"/>
  <c r="C43" i="60"/>
  <c r="D43" i="13"/>
  <c r="C43" i="62"/>
  <c r="D35" i="13"/>
  <c r="C35" i="62"/>
  <c r="C27" i="63"/>
  <c r="C27" i="16"/>
  <c r="D27" i="13"/>
  <c r="C27" i="62"/>
  <c r="C32" i="4"/>
  <c r="C19" i="63"/>
  <c r="C19" i="16"/>
  <c r="C24" i="4"/>
  <c r="C19" i="62"/>
  <c r="D19" i="13"/>
  <c r="G29" i="20"/>
  <c r="C31" i="64"/>
  <c r="C27" i="64"/>
  <c r="B21" i="16"/>
  <c r="B21" i="66"/>
  <c r="B21" i="74"/>
  <c r="B21" i="82"/>
  <c r="B21" i="90"/>
  <c r="B21" i="98"/>
  <c r="B21" i="106"/>
  <c r="B20" i="64"/>
  <c r="B20" i="72"/>
  <c r="B20" i="80"/>
  <c r="B20" i="88"/>
  <c r="B20" i="96"/>
  <c r="B20" i="103"/>
  <c r="B17" i="62"/>
  <c r="B17" i="70"/>
  <c r="B17" i="78"/>
  <c r="B17" i="86"/>
  <c r="B17" i="94"/>
  <c r="B17" i="102"/>
  <c r="D34" i="73"/>
  <c r="D34" i="95"/>
  <c r="C48" i="4"/>
  <c r="C40" i="4"/>
  <c r="D39" i="13"/>
  <c r="D19" i="92"/>
  <c r="D19" i="79"/>
  <c r="D23" i="90"/>
  <c r="D23" i="63"/>
  <c r="D28" i="86"/>
  <c r="D28" i="102"/>
  <c r="D35" i="98"/>
  <c r="D35" i="97"/>
  <c r="D35" i="77"/>
  <c r="C44" i="107"/>
  <c r="C44" i="88"/>
  <c r="C44" i="84"/>
  <c r="C44" i="80"/>
  <c r="C44" i="76"/>
  <c r="C44" i="66"/>
  <c r="C44" i="65"/>
  <c r="C44" i="63"/>
  <c r="D44" i="13"/>
  <c r="C44" i="103"/>
  <c r="C44" i="93"/>
  <c r="C44" i="87"/>
  <c r="C44" i="86"/>
  <c r="C44" i="85"/>
  <c r="C44" i="83"/>
  <c r="C44" i="82"/>
  <c r="C44" i="81"/>
  <c r="C44" i="79"/>
  <c r="C44" i="78"/>
  <c r="C44" i="77"/>
  <c r="C44" i="75"/>
  <c r="C44" i="74"/>
  <c r="C44" i="73"/>
  <c r="C44" i="71"/>
  <c r="C44" i="70"/>
  <c r="C44" i="69"/>
  <c r="C44" i="67"/>
  <c r="C44" i="60"/>
  <c r="C44" i="16"/>
  <c r="G30" i="20"/>
  <c r="C40" i="107"/>
  <c r="C40" i="99"/>
  <c r="C40" i="98"/>
  <c r="C40" i="97"/>
  <c r="C40" i="96"/>
  <c r="C40" i="95"/>
  <c r="C40" i="94"/>
  <c r="C40" i="92"/>
  <c r="C40" i="91"/>
  <c r="C40" i="90"/>
  <c r="C40" i="89"/>
  <c r="C40" i="88"/>
  <c r="C40" i="72"/>
  <c r="C40" i="104"/>
  <c r="C40" i="100"/>
  <c r="C40" i="84"/>
  <c r="C40" i="80"/>
  <c r="C40" i="76"/>
  <c r="C40" i="66"/>
  <c r="C40" i="65"/>
  <c r="C40" i="63"/>
  <c r="C40" i="60"/>
  <c r="G26" i="20"/>
  <c r="C36" i="107"/>
  <c r="C36" i="103"/>
  <c r="C36" i="100"/>
  <c r="C36" i="88"/>
  <c r="C36" i="67"/>
  <c r="C36" i="64"/>
  <c r="D36" i="13"/>
  <c r="C36" i="87"/>
  <c r="C36" i="86"/>
  <c r="C36" i="85"/>
  <c r="C36" i="83"/>
  <c r="C36" i="82"/>
  <c r="C36" i="81"/>
  <c r="C36" i="79"/>
  <c r="C36" i="78"/>
  <c r="C36" i="77"/>
  <c r="C36" i="75"/>
  <c r="C36" i="74"/>
  <c r="C36" i="60"/>
  <c r="G22" i="20"/>
  <c r="C32" i="68"/>
  <c r="C32" i="104"/>
  <c r="C32" i="99"/>
  <c r="C32" i="98"/>
  <c r="C32" i="97"/>
  <c r="C32" i="96"/>
  <c r="C32" i="95"/>
  <c r="C32" i="94"/>
  <c r="C32" i="93"/>
  <c r="C32" i="92"/>
  <c r="C32" i="91"/>
  <c r="C32" i="90"/>
  <c r="C32" i="89"/>
  <c r="C32" i="88"/>
  <c r="C32" i="73"/>
  <c r="C32" i="72"/>
  <c r="C32" i="71"/>
  <c r="C32" i="70"/>
  <c r="C32" i="69"/>
  <c r="C32" i="60"/>
  <c r="C37" i="4"/>
  <c r="F22" i="120" s="1"/>
  <c r="C32" i="63"/>
  <c r="C32" i="16"/>
  <c r="C28" i="68"/>
  <c r="C28" i="88"/>
  <c r="C28" i="84"/>
  <c r="C28" i="80"/>
  <c r="C28" i="76"/>
  <c r="C28" i="66"/>
  <c r="C28" i="65"/>
  <c r="C28" i="93"/>
  <c r="C28" i="87"/>
  <c r="C28" i="86"/>
  <c r="C28" i="85"/>
  <c r="C28" i="83"/>
  <c r="C28" i="82"/>
  <c r="C28" i="81"/>
  <c r="C28" i="79"/>
  <c r="C28" i="78"/>
  <c r="C28" i="77"/>
  <c r="C28" i="75"/>
  <c r="C28" i="74"/>
  <c r="C28" i="73"/>
  <c r="C28" i="71"/>
  <c r="C28" i="70"/>
  <c r="C28" i="69"/>
  <c r="C28" i="63"/>
  <c r="C28" i="60"/>
  <c r="C28" i="16"/>
  <c r="D28" i="13"/>
  <c r="C33" i="4"/>
  <c r="D44" i="75"/>
  <c r="D44" i="107"/>
  <c r="D28" i="4"/>
  <c r="D24" i="4"/>
  <c r="D44" i="63"/>
  <c r="D44" i="79"/>
  <c r="D44" i="95"/>
  <c r="D42" i="107"/>
  <c r="D40" i="72"/>
  <c r="D38" i="106"/>
  <c r="C43" i="102"/>
  <c r="C43" i="99"/>
  <c r="C43" i="91"/>
  <c r="C43" i="87"/>
  <c r="C43" i="83"/>
  <c r="C43" i="79"/>
  <c r="C43" i="75"/>
  <c r="C43" i="95"/>
  <c r="C43" i="89"/>
  <c r="C43" i="85"/>
  <c r="C43" i="81"/>
  <c r="C43" i="77"/>
  <c r="C43" i="97"/>
  <c r="C43" i="86"/>
  <c r="C43" i="78"/>
  <c r="C43" i="72"/>
  <c r="C43" i="90"/>
  <c r="C43" i="82"/>
  <c r="C43" i="74"/>
  <c r="C43" i="70"/>
  <c r="C43" i="65"/>
  <c r="C43" i="64"/>
  <c r="C43" i="63"/>
  <c r="C39" i="102"/>
  <c r="C39" i="99"/>
  <c r="C39" i="91"/>
  <c r="C39" i="87"/>
  <c r="C39" i="83"/>
  <c r="C39" i="79"/>
  <c r="C39" i="75"/>
  <c r="C39" i="95"/>
  <c r="C39" i="89"/>
  <c r="C39" i="85"/>
  <c r="C39" i="81"/>
  <c r="C39" i="77"/>
  <c r="C39" i="97"/>
  <c r="C39" i="86"/>
  <c r="C39" i="78"/>
  <c r="C39" i="72"/>
  <c r="C39" i="90"/>
  <c r="C39" i="82"/>
  <c r="C39" i="74"/>
  <c r="C39" i="70"/>
  <c r="C39" i="65"/>
  <c r="C39" i="64"/>
  <c r="C39" i="63"/>
  <c r="C35" i="102"/>
  <c r="C35" i="99"/>
  <c r="C35" i="91"/>
  <c r="C35" i="87"/>
  <c r="C35" i="83"/>
  <c r="C35" i="79"/>
  <c r="C35" i="75"/>
  <c r="C35" i="95"/>
  <c r="C35" i="89"/>
  <c r="C35" i="85"/>
  <c r="C35" i="81"/>
  <c r="C35" i="77"/>
  <c r="C35" i="97"/>
  <c r="C35" i="86"/>
  <c r="C35" i="78"/>
  <c r="C35" i="72"/>
  <c r="C35" i="90"/>
  <c r="C35" i="82"/>
  <c r="C35" i="74"/>
  <c r="C35" i="70"/>
  <c r="C35" i="65"/>
  <c r="C31" i="102"/>
  <c r="C31" i="99"/>
  <c r="C31" i="91"/>
  <c r="C31" i="87"/>
  <c r="C31" i="83"/>
  <c r="C31" i="79"/>
  <c r="C31" i="75"/>
  <c r="C31" i="95"/>
  <c r="C31" i="89"/>
  <c r="C31" i="85"/>
  <c r="C31" i="81"/>
  <c r="C31" i="77"/>
  <c r="C31" i="97"/>
  <c r="C31" i="86"/>
  <c r="C31" i="78"/>
  <c r="C31" i="72"/>
  <c r="C31" i="90"/>
  <c r="C31" i="82"/>
  <c r="C31" i="74"/>
  <c r="C31" i="70"/>
  <c r="C31" i="65"/>
  <c r="C31" i="60"/>
  <c r="C27" i="102"/>
  <c r="C27" i="99"/>
  <c r="C27" i="91"/>
  <c r="C27" i="87"/>
  <c r="C27" i="83"/>
  <c r="C27" i="79"/>
  <c r="C27" i="75"/>
  <c r="C27" i="95"/>
  <c r="C27" i="89"/>
  <c r="C27" i="85"/>
  <c r="C27" i="81"/>
  <c r="C27" i="77"/>
  <c r="C27" i="97"/>
  <c r="C27" i="86"/>
  <c r="C27" i="78"/>
  <c r="C27" i="72"/>
  <c r="C27" i="90"/>
  <c r="C27" i="82"/>
  <c r="C27" i="74"/>
  <c r="C27" i="70"/>
  <c r="C27" i="65"/>
  <c r="C27" i="60"/>
  <c r="C23" i="102"/>
  <c r="C23" i="99"/>
  <c r="C23" i="91"/>
  <c r="C23" i="87"/>
  <c r="C23" i="83"/>
  <c r="C23" i="79"/>
  <c r="C23" i="75"/>
  <c r="C23" i="95"/>
  <c r="C23" i="89"/>
  <c r="C23" i="85"/>
  <c r="C23" i="81"/>
  <c r="C23" i="77"/>
  <c r="C23" i="97"/>
  <c r="C23" i="86"/>
  <c r="C23" i="78"/>
  <c r="C23" i="72"/>
  <c r="C23" i="90"/>
  <c r="C23" i="82"/>
  <c r="C23" i="74"/>
  <c r="C23" i="73"/>
  <c r="C23" i="70"/>
  <c r="C23" i="65"/>
  <c r="C23" i="60"/>
  <c r="C19" i="102"/>
  <c r="C19" i="99"/>
  <c r="C19" i="91"/>
  <c r="C19" i="87"/>
  <c r="C19" i="83"/>
  <c r="C19" i="79"/>
  <c r="C19" i="75"/>
  <c r="C19" i="95"/>
  <c r="C19" i="89"/>
  <c r="C19" i="85"/>
  <c r="C19" i="81"/>
  <c r="C19" i="77"/>
  <c r="C19" i="73"/>
  <c r="C19" i="97"/>
  <c r="C19" i="86"/>
  <c r="C19" i="78"/>
  <c r="C19" i="72"/>
  <c r="C19" i="90"/>
  <c r="C19" i="82"/>
  <c r="C19" i="74"/>
  <c r="C19" i="70"/>
  <c r="C19" i="65"/>
  <c r="C19" i="60"/>
  <c r="C19" i="58"/>
  <c r="D44" i="16"/>
  <c r="D44" i="91"/>
  <c r="D42" i="75"/>
  <c r="D44" i="67"/>
  <c r="D44" i="83"/>
  <c r="D44" i="99"/>
  <c r="D40" i="88"/>
  <c r="D22" i="68"/>
  <c r="D25" i="104"/>
  <c r="B45" i="13"/>
  <c r="C43" i="16"/>
  <c r="C39" i="16"/>
  <c r="C35" i="16"/>
  <c r="C43" i="66"/>
  <c r="C39" i="66"/>
  <c r="C35" i="66"/>
  <c r="C31" i="66"/>
  <c r="C27" i="66"/>
  <c r="C23" i="66"/>
  <c r="C19" i="66"/>
  <c r="C35" i="67"/>
  <c r="C19" i="67"/>
  <c r="C43" i="73"/>
  <c r="C39" i="73"/>
  <c r="C35" i="73"/>
  <c r="C31" i="73"/>
  <c r="C27" i="73"/>
  <c r="C43" i="84"/>
  <c r="C39" i="84"/>
  <c r="C35" i="84"/>
  <c r="C31" i="84"/>
  <c r="C27" i="84"/>
  <c r="C23" i="84"/>
  <c r="C19" i="84"/>
  <c r="B32" i="13"/>
  <c r="C43" i="71"/>
  <c r="C39" i="71"/>
  <c r="C35" i="71"/>
  <c r="C31" i="71"/>
  <c r="C27" i="71"/>
  <c r="C23" i="71"/>
  <c r="C19" i="71"/>
  <c r="C43" i="80"/>
  <c r="C39" i="80"/>
  <c r="C35" i="80"/>
  <c r="C31" i="80"/>
  <c r="C27" i="80"/>
  <c r="C23" i="80"/>
  <c r="C19" i="80"/>
  <c r="G17" i="20"/>
  <c r="D31" i="13"/>
  <c r="B38" i="4"/>
  <c r="C31" i="61"/>
  <c r="C27" i="61"/>
  <c r="C23" i="61"/>
  <c r="C19" i="61"/>
  <c r="C43" i="67"/>
  <c r="C27" i="67"/>
  <c r="C43" i="69"/>
  <c r="C39" i="69"/>
  <c r="C35" i="69"/>
  <c r="C31" i="69"/>
  <c r="C27" i="69"/>
  <c r="C23" i="69"/>
  <c r="C19" i="69"/>
  <c r="C43" i="76"/>
  <c r="C39" i="76"/>
  <c r="C35" i="76"/>
  <c r="C31" i="76"/>
  <c r="C27" i="76"/>
  <c r="C23" i="76"/>
  <c r="C19" i="76"/>
  <c r="C43" i="93"/>
  <c r="C39" i="93"/>
  <c r="C35" i="93"/>
  <c r="C31" i="93"/>
  <c r="C27" i="93"/>
  <c r="C23" i="93"/>
  <c r="C19" i="93"/>
  <c r="C45" i="67"/>
  <c r="C41" i="67"/>
  <c r="C37" i="67"/>
  <c r="C33" i="67"/>
  <c r="C29" i="67"/>
  <c r="C25" i="67"/>
  <c r="C21" i="67"/>
  <c r="C17" i="67"/>
  <c r="C45" i="72"/>
  <c r="C41" i="72"/>
  <c r="C37" i="72"/>
  <c r="C33" i="72"/>
  <c r="C29" i="72"/>
  <c r="C25" i="72"/>
  <c r="C21" i="72"/>
  <c r="C17" i="72"/>
  <c r="C45" i="78"/>
  <c r="C41" i="78"/>
  <c r="C37" i="78"/>
  <c r="C33" i="78"/>
  <c r="C29" i="78"/>
  <c r="C25" i="78"/>
  <c r="C21" i="78"/>
  <c r="C17" i="78"/>
  <c r="C45" i="86"/>
  <c r="C41" i="86"/>
  <c r="C37" i="86"/>
  <c r="C33" i="86"/>
  <c r="C29" i="86"/>
  <c r="C25" i="86"/>
  <c r="C21" i="86"/>
  <c r="C17" i="86"/>
  <c r="C45" i="104"/>
  <c r="C45" i="95"/>
  <c r="C45" i="89"/>
  <c r="C45" i="85"/>
  <c r="C45" i="81"/>
  <c r="C45" i="77"/>
  <c r="C45" i="99"/>
  <c r="C45" i="91"/>
  <c r="C45" i="87"/>
  <c r="C45" i="83"/>
  <c r="C45" i="79"/>
  <c r="C45" i="75"/>
  <c r="C41" i="102"/>
  <c r="C41" i="95"/>
  <c r="C41" i="89"/>
  <c r="C41" i="85"/>
  <c r="C41" i="81"/>
  <c r="C41" i="77"/>
  <c r="C41" i="99"/>
  <c r="C41" i="91"/>
  <c r="C41" i="87"/>
  <c r="C41" i="83"/>
  <c r="C41" i="79"/>
  <c r="C41" i="75"/>
  <c r="C37" i="102"/>
  <c r="C37" i="95"/>
  <c r="C37" i="89"/>
  <c r="C37" i="85"/>
  <c r="C37" i="81"/>
  <c r="C37" i="77"/>
  <c r="C37" i="99"/>
  <c r="C37" i="91"/>
  <c r="C37" i="87"/>
  <c r="C37" i="83"/>
  <c r="C37" i="79"/>
  <c r="C37" i="75"/>
  <c r="C33" i="102"/>
  <c r="C33" i="95"/>
  <c r="C33" i="89"/>
  <c r="C33" i="85"/>
  <c r="C33" i="81"/>
  <c r="C33" i="77"/>
  <c r="C33" i="99"/>
  <c r="C33" i="91"/>
  <c r="C33" i="87"/>
  <c r="C33" i="83"/>
  <c r="C33" i="79"/>
  <c r="C33" i="75"/>
  <c r="C29" i="102"/>
  <c r="C29" i="95"/>
  <c r="C29" i="89"/>
  <c r="C29" i="85"/>
  <c r="C29" i="81"/>
  <c r="C29" i="77"/>
  <c r="C29" i="99"/>
  <c r="C29" i="91"/>
  <c r="C29" i="87"/>
  <c r="C29" i="83"/>
  <c r="C29" i="79"/>
  <c r="C29" i="75"/>
  <c r="C25" i="102"/>
  <c r="C25" i="95"/>
  <c r="C25" i="89"/>
  <c r="C25" i="85"/>
  <c r="C25" i="81"/>
  <c r="C25" i="77"/>
  <c r="C25" i="73"/>
  <c r="C25" i="99"/>
  <c r="C25" i="91"/>
  <c r="C25" i="87"/>
  <c r="C25" i="83"/>
  <c r="C25" i="79"/>
  <c r="C25" i="75"/>
  <c r="C21" i="102"/>
  <c r="C21" i="95"/>
  <c r="C21" i="89"/>
  <c r="C21" i="85"/>
  <c r="C21" i="81"/>
  <c r="C21" i="77"/>
  <c r="C21" i="73"/>
  <c r="C21" i="99"/>
  <c r="C21" i="91"/>
  <c r="C21" i="87"/>
  <c r="C21" i="83"/>
  <c r="C21" i="79"/>
  <c r="C21" i="75"/>
  <c r="C17" i="102"/>
  <c r="C17" i="95"/>
  <c r="C17" i="89"/>
  <c r="C17" i="85"/>
  <c r="C17" i="81"/>
  <c r="C17" i="77"/>
  <c r="C17" i="73"/>
  <c r="C17" i="99"/>
  <c r="C17" i="91"/>
  <c r="C17" i="87"/>
  <c r="C17" i="83"/>
  <c r="C17" i="79"/>
  <c r="C17" i="75"/>
  <c r="C45" i="74"/>
  <c r="C41" i="74"/>
  <c r="C37" i="74"/>
  <c r="C33" i="74"/>
  <c r="C29" i="74"/>
  <c r="C25" i="74"/>
  <c r="C21" i="74"/>
  <c r="C17" i="74"/>
  <c r="C45" i="82"/>
  <c r="C41" i="82"/>
  <c r="C37" i="82"/>
  <c r="C33" i="82"/>
  <c r="C29" i="82"/>
  <c r="C25" i="82"/>
  <c r="C21" i="82"/>
  <c r="C17" i="82"/>
  <c r="C45" i="90"/>
  <c r="C41" i="90"/>
  <c r="C37" i="90"/>
  <c r="C33" i="90"/>
  <c r="C29" i="90"/>
  <c r="C25" i="90"/>
  <c r="C21" i="90"/>
  <c r="C17" i="90"/>
  <c r="J51" i="110"/>
  <c r="J47" i="110"/>
  <c r="J43" i="110"/>
  <c r="J39" i="110"/>
  <c r="J35" i="110"/>
  <c r="J31" i="110"/>
  <c r="J27" i="110"/>
  <c r="J23" i="110"/>
  <c r="J19" i="110"/>
  <c r="BB15" i="13"/>
  <c r="BB2" i="13" s="1"/>
  <c r="J52" i="110"/>
  <c r="J48" i="110"/>
  <c r="J44" i="110"/>
  <c r="J40" i="110"/>
  <c r="J36" i="110"/>
  <c r="J32" i="110"/>
  <c r="J28" i="110"/>
  <c r="J24" i="110"/>
  <c r="J20" i="110"/>
  <c r="AI15" i="13"/>
  <c r="AI2" i="13" s="1"/>
  <c r="J54" i="110"/>
  <c r="J50" i="110"/>
  <c r="J46" i="110"/>
  <c r="J42" i="110"/>
  <c r="J34" i="110"/>
  <c r="J30" i="110"/>
  <c r="J26" i="110"/>
  <c r="J22" i="110"/>
  <c r="J18" i="110"/>
  <c r="AV15" i="13"/>
  <c r="AV2" i="13" s="1"/>
  <c r="J53" i="110"/>
  <c r="J49" i="110"/>
  <c r="J45" i="110"/>
  <c r="J41" i="110"/>
  <c r="J37" i="110"/>
  <c r="J33" i="110"/>
  <c r="J29" i="110"/>
  <c r="J25" i="110"/>
  <c r="J21" i="110"/>
  <c r="D45" i="83"/>
  <c r="D45" i="87"/>
  <c r="D45" i="91"/>
  <c r="D45" i="98"/>
  <c r="D45" i="102"/>
  <c r="D44" i="60"/>
  <c r="D44" i="65"/>
  <c r="D44" i="69"/>
  <c r="D44" i="73"/>
  <c r="D44" i="77"/>
  <c r="D44" i="81"/>
  <c r="D44" i="85"/>
  <c r="D44" i="89"/>
  <c r="D44" i="93"/>
  <c r="D44" i="97"/>
  <c r="D44" i="101"/>
  <c r="D43" i="63"/>
  <c r="D43" i="69"/>
  <c r="D42" i="16"/>
  <c r="D41" i="65"/>
  <c r="D41" i="81"/>
  <c r="D40" i="64"/>
  <c r="D40" i="80"/>
  <c r="D36" i="100"/>
  <c r="D36" i="92"/>
  <c r="D37" i="100"/>
  <c r="D37" i="76"/>
  <c r="D38" i="102"/>
  <c r="D38" i="90"/>
  <c r="D39" i="103"/>
  <c r="D39" i="107"/>
  <c r="D39" i="86"/>
  <c r="D39" i="73"/>
  <c r="D40" i="104"/>
  <c r="D40" i="106"/>
  <c r="D40" i="92"/>
  <c r="D40" i="84"/>
  <c r="D40" i="76"/>
  <c r="D40" i="68"/>
  <c r="D40" i="58"/>
  <c r="D41" i="61"/>
  <c r="D41" i="101"/>
  <c r="D41" i="90"/>
  <c r="D41" i="97"/>
  <c r="D41" i="77"/>
  <c r="D41" i="69"/>
  <c r="D41" i="62"/>
  <c r="D42" i="105"/>
  <c r="D42" i="99"/>
  <c r="D42" i="83"/>
  <c r="D42" i="67"/>
  <c r="D43" i="106"/>
  <c r="D43" i="100"/>
  <c r="D43" i="97"/>
  <c r="D43" i="77"/>
  <c r="D43" i="71"/>
  <c r="D43" i="67"/>
  <c r="D43" i="60"/>
  <c r="D43" i="16"/>
  <c r="D44" i="61"/>
  <c r="D44" i="106"/>
  <c r="D44" i="104"/>
  <c r="D44" i="102"/>
  <c r="D44" i="100"/>
  <c r="D44" i="98"/>
  <c r="D44" i="96"/>
  <c r="D44" i="94"/>
  <c r="D44" i="92"/>
  <c r="D44" i="90"/>
  <c r="D44" i="88"/>
  <c r="D44" i="86"/>
  <c r="D44" i="84"/>
  <c r="D44" i="82"/>
  <c r="D44" i="80"/>
  <c r="D44" i="78"/>
  <c r="D44" i="76"/>
  <c r="D44" i="74"/>
  <c r="D44" i="72"/>
  <c r="D44" i="70"/>
  <c r="D44" i="68"/>
  <c r="D44" i="66"/>
  <c r="D44" i="64"/>
  <c r="D44" i="62"/>
  <c r="D44" i="58"/>
  <c r="D45" i="61"/>
  <c r="D45" i="107"/>
  <c r="D45" i="105"/>
  <c r="D45" i="103"/>
  <c r="D45" i="101"/>
  <c r="D45" i="99"/>
  <c r="D45" i="94"/>
  <c r="D45" i="92"/>
  <c r="D45" i="90"/>
  <c r="D45" i="88"/>
  <c r="D45" i="86"/>
  <c r="D45" i="84"/>
  <c r="D45" i="97"/>
  <c r="D45" i="95"/>
  <c r="D45" i="81"/>
  <c r="D45" i="79"/>
  <c r="D45" i="77"/>
  <c r="D45" i="75"/>
  <c r="D45" i="73"/>
  <c r="D45" i="71"/>
  <c r="D45" i="69"/>
  <c r="D45" i="67"/>
  <c r="D45" i="65"/>
  <c r="D45" i="60"/>
  <c r="D45" i="62"/>
  <c r="D45" i="16"/>
  <c r="C45" i="92"/>
  <c r="C43" i="92"/>
  <c r="C41" i="92"/>
  <c r="C39" i="92"/>
  <c r="C37" i="92"/>
  <c r="C35" i="92"/>
  <c r="C33" i="92"/>
  <c r="C31" i="92"/>
  <c r="C29" i="92"/>
  <c r="C27" i="92"/>
  <c r="C25" i="92"/>
  <c r="C23" i="92"/>
  <c r="C21" i="92"/>
  <c r="C19" i="92"/>
  <c r="C17" i="92"/>
  <c r="C45" i="94"/>
  <c r="C43" i="94"/>
  <c r="C41" i="94"/>
  <c r="C39" i="94"/>
  <c r="C37" i="94"/>
  <c r="C35" i="94"/>
  <c r="C33" i="94"/>
  <c r="C31" i="94"/>
  <c r="C29" i="94"/>
  <c r="C27" i="94"/>
  <c r="C25" i="94"/>
  <c r="C23" i="94"/>
  <c r="C21" i="94"/>
  <c r="C19" i="94"/>
  <c r="C17" i="94"/>
  <c r="C45" i="96"/>
  <c r="C43" i="96"/>
  <c r="C41" i="96"/>
  <c r="C39" i="96"/>
  <c r="C37" i="96"/>
  <c r="C35" i="96"/>
  <c r="C33" i="96"/>
  <c r="C31" i="96"/>
  <c r="C29" i="96"/>
  <c r="C27" i="96"/>
  <c r="C25" i="96"/>
  <c r="C23" i="96"/>
  <c r="C21" i="96"/>
  <c r="C19" i="96"/>
  <c r="C17" i="96"/>
  <c r="C42" i="100"/>
  <c r="C38" i="100"/>
  <c r="C34" i="100"/>
  <c r="C30" i="100"/>
  <c r="C26" i="100"/>
  <c r="C22" i="100"/>
  <c r="C18" i="100"/>
  <c r="C44" i="101"/>
  <c r="C40" i="101"/>
  <c r="C36" i="101"/>
  <c r="C32" i="101"/>
  <c r="C28" i="101"/>
  <c r="C24" i="101"/>
  <c r="C20" i="101"/>
  <c r="C16" i="101"/>
  <c r="C44" i="102"/>
  <c r="C40" i="102"/>
  <c r="C36" i="102"/>
  <c r="C32" i="102"/>
  <c r="C28" i="102"/>
  <c r="C24" i="102"/>
  <c r="C20" i="102"/>
  <c r="C40" i="103"/>
  <c r="C34" i="103"/>
  <c r="C30" i="103"/>
  <c r="C26" i="103"/>
  <c r="C22" i="103"/>
  <c r="C18" i="103"/>
  <c r="C44" i="104"/>
  <c r="C36" i="104"/>
  <c r="C28" i="104"/>
  <c r="C20" i="104"/>
  <c r="C38" i="105"/>
  <c r="C30" i="105"/>
  <c r="C22" i="105"/>
  <c r="C34" i="106"/>
  <c r="C26" i="106"/>
  <c r="C18" i="106"/>
  <c r="C42" i="107"/>
  <c r="C26" i="107"/>
  <c r="C18" i="107"/>
  <c r="D43" i="75"/>
  <c r="D43" i="79"/>
  <c r="D43" i="95"/>
  <c r="D43" i="85"/>
  <c r="D43" i="93"/>
  <c r="D43" i="104"/>
  <c r="D42" i="63"/>
  <c r="D42" i="71"/>
  <c r="D42" i="79"/>
  <c r="D42" i="87"/>
  <c r="D42" i="95"/>
  <c r="D42" i="103"/>
  <c r="D41" i="16"/>
  <c r="D41" i="60"/>
  <c r="D41" i="67"/>
  <c r="D41" i="71"/>
  <c r="D41" i="75"/>
  <c r="D41" i="79"/>
  <c r="D41" i="95"/>
  <c r="D41" i="84"/>
  <c r="D41" i="88"/>
  <c r="D41" i="92"/>
  <c r="D41" i="99"/>
  <c r="D41" i="103"/>
  <c r="D41" i="107"/>
  <c r="D40" i="62"/>
  <c r="D40" i="66"/>
  <c r="D40" i="70"/>
  <c r="D40" i="74"/>
  <c r="D40" i="78"/>
  <c r="D40" i="82"/>
  <c r="D40" i="86"/>
  <c r="D40" i="90"/>
  <c r="D40" i="94"/>
  <c r="D40" i="102"/>
  <c r="D39" i="63"/>
  <c r="D39" i="69"/>
  <c r="D39" i="77"/>
  <c r="D39" i="97"/>
  <c r="D39" i="90"/>
  <c r="D39" i="101"/>
  <c r="D38" i="66"/>
  <c r="D38" i="82"/>
  <c r="D38" i="98"/>
  <c r="D37" i="65"/>
  <c r="D37" i="89"/>
  <c r="D36" i="76"/>
  <c r="C16" i="68"/>
  <c r="C1" i="117"/>
  <c r="A5" i="50" s="1"/>
  <c r="B29" i="83"/>
  <c r="C42" i="103"/>
  <c r="C38" i="103"/>
  <c r="C38" i="104"/>
  <c r="C30" i="104"/>
  <c r="C26" i="104"/>
  <c r="C22" i="104"/>
  <c r="C18" i="104"/>
  <c r="C44" i="105"/>
  <c r="C40" i="105"/>
  <c r="C36" i="105"/>
  <c r="C32" i="105"/>
  <c r="C28" i="105"/>
  <c r="C24" i="105"/>
  <c r="C20" i="105"/>
  <c r="C16" i="105"/>
  <c r="C38" i="106"/>
  <c r="C32" i="106"/>
  <c r="C28" i="106"/>
  <c r="C24" i="106"/>
  <c r="C20" i="106"/>
  <c r="C16" i="106"/>
  <c r="C30" i="107"/>
  <c r="C24" i="107"/>
  <c r="C20" i="107"/>
  <c r="C16" i="107"/>
  <c r="D43" i="62"/>
  <c r="D43" i="58"/>
  <c r="D43" i="64"/>
  <c r="D43" i="66"/>
  <c r="D43" i="68"/>
  <c r="D43" i="70"/>
  <c r="D43" i="72"/>
  <c r="D43" i="74"/>
  <c r="D43" i="76"/>
  <c r="D43" i="78"/>
  <c r="D43" i="80"/>
  <c r="D43" i="82"/>
  <c r="D43" i="96"/>
  <c r="D43" i="83"/>
  <c r="D43" i="87"/>
  <c r="D43" i="91"/>
  <c r="D43" i="98"/>
  <c r="D43" i="102"/>
  <c r="D42" i="60"/>
  <c r="D42" i="65"/>
  <c r="D42" i="69"/>
  <c r="D42" i="73"/>
  <c r="D42" i="77"/>
  <c r="D42" i="81"/>
  <c r="D42" i="85"/>
  <c r="D42" i="89"/>
  <c r="D42" i="93"/>
  <c r="D42" i="97"/>
  <c r="D42" i="101"/>
  <c r="D18" i="98"/>
  <c r="D18" i="74"/>
  <c r="D20" i="101"/>
  <c r="D20" i="97"/>
  <c r="D20" i="65"/>
  <c r="D21" i="99"/>
  <c r="D21" i="61"/>
  <c r="D22" i="104"/>
  <c r="D22" i="76"/>
  <c r="D22" i="60"/>
  <c r="D23" i="106"/>
  <c r="D23" i="77"/>
  <c r="D27" i="106"/>
  <c r="D27" i="92"/>
  <c r="D27" i="60"/>
  <c r="D28" i="104"/>
  <c r="D28" i="94"/>
  <c r="D28" i="78"/>
  <c r="D28" i="62"/>
  <c r="D42" i="61"/>
  <c r="D42" i="106"/>
  <c r="D42" i="104"/>
  <c r="D42" i="102"/>
  <c r="D42" i="100"/>
  <c r="D42" i="98"/>
  <c r="D42" i="96"/>
  <c r="D42" i="94"/>
  <c r="D42" i="92"/>
  <c r="D42" i="90"/>
  <c r="D42" i="88"/>
  <c r="D42" i="86"/>
  <c r="D42" i="84"/>
  <c r="D42" i="82"/>
  <c r="D42" i="80"/>
  <c r="D42" i="78"/>
  <c r="D42" i="76"/>
  <c r="D42" i="74"/>
  <c r="D42" i="72"/>
  <c r="D42" i="70"/>
  <c r="D42" i="68"/>
  <c r="D42" i="66"/>
  <c r="D42" i="64"/>
  <c r="D42" i="62"/>
  <c r="D42" i="58"/>
  <c r="D43" i="61"/>
  <c r="D43" i="107"/>
  <c r="D43" i="105"/>
  <c r="D43" i="103"/>
  <c r="D43" i="101"/>
  <c r="D43" i="99"/>
  <c r="D43" i="94"/>
  <c r="D43" i="92"/>
  <c r="D43" i="90"/>
  <c r="D43" i="88"/>
  <c r="D43" i="86"/>
  <c r="D43" i="84"/>
  <c r="D34" i="72"/>
  <c r="D34" i="74"/>
  <c r="D34" i="76"/>
  <c r="D34" i="78"/>
  <c r="D34" i="80"/>
  <c r="D34" i="82"/>
  <c r="D34" i="84"/>
  <c r="D34" i="86"/>
  <c r="D34" i="88"/>
  <c r="D34" i="90"/>
  <c r="D34" i="92"/>
  <c r="D34" i="94"/>
  <c r="D34" i="96"/>
  <c r="D34" i="98"/>
  <c r="D34" i="100"/>
  <c r="D34" i="102"/>
  <c r="D34" i="104"/>
  <c r="D34" i="106"/>
  <c r="B17" i="13"/>
  <c r="B41" i="13"/>
  <c r="B31" i="65"/>
  <c r="C44" i="106"/>
  <c r="C40" i="106"/>
  <c r="C36" i="106"/>
  <c r="C32" i="107"/>
  <c r="C28" i="107"/>
  <c r="G15" i="13"/>
  <c r="G2" i="13" s="1"/>
  <c r="AF15" i="13"/>
  <c r="AF2" i="13" s="1"/>
  <c r="V15" i="13"/>
  <c r="V2" i="13" s="1"/>
  <c r="AN15" i="13"/>
  <c r="AN2" i="13" s="1"/>
  <c r="Q15" i="13"/>
  <c r="Q2" i="13" s="1"/>
  <c r="BA15" i="13"/>
  <c r="BA2" i="13" s="1"/>
  <c r="G8" i="109"/>
  <c r="G7" i="109"/>
  <c r="P15" i="13"/>
  <c r="P2" i="13" s="1"/>
  <c r="Y15" i="13"/>
  <c r="Y2" i="13" s="1"/>
  <c r="AQ15" i="13"/>
  <c r="AQ2" i="13" s="1"/>
  <c r="G9" i="109"/>
  <c r="G4" i="109"/>
  <c r="G5" i="109"/>
  <c r="D31" i="104"/>
  <c r="D31" i="96"/>
  <c r="D31" i="63"/>
  <c r="D35" i="107"/>
  <c r="D35" i="105"/>
  <c r="D35" i="103"/>
  <c r="D35" i="101"/>
  <c r="D35" i="99"/>
  <c r="D35" i="94"/>
  <c r="D35" i="92"/>
  <c r="D35" i="90"/>
  <c r="D35" i="88"/>
  <c r="D35" i="86"/>
  <c r="D33" i="107"/>
  <c r="D33" i="105"/>
  <c r="D33" i="103"/>
  <c r="D33" i="101"/>
  <c r="D33" i="99"/>
  <c r="D33" i="94"/>
  <c r="D33" i="92"/>
  <c r="D33" i="90"/>
  <c r="D33" i="88"/>
  <c r="D33" i="86"/>
  <c r="D33" i="84"/>
  <c r="D33" i="97"/>
  <c r="D33" i="95"/>
  <c r="D33" i="81"/>
  <c r="D33" i="79"/>
  <c r="D33" i="77"/>
  <c r="D33" i="75"/>
  <c r="D33" i="73"/>
  <c r="D33" i="71"/>
  <c r="D33" i="69"/>
  <c r="D33" i="67"/>
  <c r="D33" i="65"/>
  <c r="D41" i="58"/>
  <c r="D41" i="63"/>
  <c r="D41" i="64"/>
  <c r="D41" i="66"/>
  <c r="D41" i="68"/>
  <c r="D41" i="70"/>
  <c r="D41" i="72"/>
  <c r="D41" i="74"/>
  <c r="D41" i="76"/>
  <c r="D41" i="78"/>
  <c r="D41" i="80"/>
  <c r="D41" i="82"/>
  <c r="D41" i="96"/>
  <c r="D41" i="83"/>
  <c r="D41" i="85"/>
  <c r="D41" i="87"/>
  <c r="D41" i="89"/>
  <c r="D41" i="91"/>
  <c r="D41" i="93"/>
  <c r="D41" i="98"/>
  <c r="D41" i="100"/>
  <c r="D41" i="102"/>
  <c r="D41" i="104"/>
  <c r="D41" i="106"/>
  <c r="D40" i="16"/>
  <c r="D40" i="60"/>
  <c r="D40" i="63"/>
  <c r="D40" i="65"/>
  <c r="D40" i="67"/>
  <c r="D40" i="69"/>
  <c r="D40" i="71"/>
  <c r="D40" i="73"/>
  <c r="D40" i="75"/>
  <c r="D40" i="77"/>
  <c r="D40" i="79"/>
  <c r="D40" i="81"/>
  <c r="D40" i="83"/>
  <c r="D40" i="85"/>
  <c r="D40" i="87"/>
  <c r="D40" i="89"/>
  <c r="D40" i="91"/>
  <c r="D40" i="93"/>
  <c r="D40" i="96"/>
  <c r="D40" i="100"/>
  <c r="D39" i="16"/>
  <c r="D39" i="60"/>
  <c r="D39" i="67"/>
  <c r="D39" i="71"/>
  <c r="D39" i="75"/>
  <c r="D39" i="79"/>
  <c r="D39" i="95"/>
  <c r="D39" i="84"/>
  <c r="D39" i="88"/>
  <c r="D39" i="92"/>
  <c r="D39" i="99"/>
  <c r="D38" i="62"/>
  <c r="D38" i="70"/>
  <c r="D38" i="78"/>
  <c r="D38" i="86"/>
  <c r="D38" i="94"/>
  <c r="D37" i="62"/>
  <c r="D37" i="69"/>
  <c r="D37" i="96"/>
  <c r="D36" i="68"/>
  <c r="D36" i="84"/>
  <c r="D35" i="62"/>
  <c r="D35" i="66"/>
  <c r="D35" i="68"/>
  <c r="D35" i="70"/>
  <c r="D35" i="72"/>
  <c r="D35" i="74"/>
  <c r="D35" i="76"/>
  <c r="D35" i="78"/>
  <c r="D35" i="80"/>
  <c r="D35" i="82"/>
  <c r="D35" i="96"/>
  <c r="D35" i="83"/>
  <c r="D35" i="85"/>
  <c r="D35" i="89"/>
  <c r="D35" i="93"/>
  <c r="D35" i="100"/>
  <c r="D35" i="104"/>
  <c r="D33" i="62"/>
  <c r="D33" i="68"/>
  <c r="D33" i="72"/>
  <c r="D33" i="76"/>
  <c r="D33" i="80"/>
  <c r="D33" i="96"/>
  <c r="D33" i="85"/>
  <c r="D33" i="89"/>
  <c r="D33" i="93"/>
  <c r="D33" i="100"/>
  <c r="D33" i="104"/>
  <c r="D31" i="69"/>
  <c r="C45" i="98"/>
  <c r="C43" i="98"/>
  <c r="C41" i="98"/>
  <c r="C39" i="98"/>
  <c r="C37" i="98"/>
  <c r="C35" i="98"/>
  <c r="C33" i="98"/>
  <c r="C31" i="98"/>
  <c r="C29" i="98"/>
  <c r="C27" i="98"/>
  <c r="C25" i="98"/>
  <c r="C23" i="98"/>
  <c r="C21" i="98"/>
  <c r="C19" i="98"/>
  <c r="C17" i="98"/>
  <c r="C45" i="102"/>
  <c r="D16" i="90"/>
  <c r="D16" i="16"/>
  <c r="D36" i="106"/>
  <c r="D36" i="102"/>
  <c r="D36" i="98"/>
  <c r="D36" i="94"/>
  <c r="D36" i="90"/>
  <c r="D36" i="86"/>
  <c r="D36" i="82"/>
  <c r="D36" i="78"/>
  <c r="D36" i="74"/>
  <c r="D36" i="70"/>
  <c r="D36" i="66"/>
  <c r="D36" i="62"/>
  <c r="D37" i="106"/>
  <c r="D37" i="102"/>
  <c r="D37" i="98"/>
  <c r="D37" i="91"/>
  <c r="D37" i="87"/>
  <c r="D37" i="83"/>
  <c r="D37" i="82"/>
  <c r="D37" i="78"/>
  <c r="D37" i="74"/>
  <c r="D37" i="70"/>
  <c r="D37" i="68"/>
  <c r="D37" i="66"/>
  <c r="D37" i="64"/>
  <c r="D37" i="63"/>
  <c r="D37" i="58"/>
  <c r="D38" i="61"/>
  <c r="D38" i="107"/>
  <c r="D38" i="105"/>
  <c r="D38" i="103"/>
  <c r="D38" i="101"/>
  <c r="D38" i="99"/>
  <c r="D38" i="97"/>
  <c r="D38" i="95"/>
  <c r="D38" i="93"/>
  <c r="D38" i="91"/>
  <c r="D38" i="89"/>
  <c r="D38" i="87"/>
  <c r="D38" i="85"/>
  <c r="D38" i="83"/>
  <c r="D38" i="81"/>
  <c r="D38" i="79"/>
  <c r="D38" i="77"/>
  <c r="D38" i="75"/>
  <c r="D38" i="73"/>
  <c r="D38" i="71"/>
  <c r="D38" i="69"/>
  <c r="D38" i="67"/>
  <c r="D38" i="65"/>
  <c r="D38" i="63"/>
  <c r="D38" i="60"/>
  <c r="D38" i="16"/>
  <c r="D39" i="61"/>
  <c r="D39" i="106"/>
  <c r="D39" i="104"/>
  <c r="D39" i="102"/>
  <c r="D39" i="100"/>
  <c r="D39" i="98"/>
  <c r="D39" i="93"/>
  <c r="D39" i="91"/>
  <c r="D39" i="89"/>
  <c r="D39" i="87"/>
  <c r="D39" i="85"/>
  <c r="D39" i="83"/>
  <c r="D39" i="96"/>
  <c r="D39" i="82"/>
  <c r="D39" i="80"/>
  <c r="D39" i="78"/>
  <c r="D39" i="76"/>
  <c r="D39" i="74"/>
  <c r="D39" i="72"/>
  <c r="D39" i="70"/>
  <c r="D39" i="68"/>
  <c r="D39" i="66"/>
  <c r="D39" i="64"/>
  <c r="D39" i="58"/>
  <c r="D39" i="62"/>
  <c r="D40" i="61"/>
  <c r="D40" i="107"/>
  <c r="D40" i="105"/>
  <c r="D40" i="103"/>
  <c r="D40" i="101"/>
  <c r="D40" i="99"/>
  <c r="D40" i="97"/>
  <c r="D40" i="95"/>
  <c r="D39" i="105"/>
  <c r="D38" i="58"/>
  <c r="D38" i="64"/>
  <c r="D38" i="68"/>
  <c r="D38" i="72"/>
  <c r="D38" i="76"/>
  <c r="D38" i="80"/>
  <c r="D38" i="84"/>
  <c r="D38" i="88"/>
  <c r="D38" i="92"/>
  <c r="D38" i="96"/>
  <c r="D38" i="100"/>
  <c r="D38" i="104"/>
  <c r="D37" i="16"/>
  <c r="D37" i="60"/>
  <c r="D37" i="67"/>
  <c r="D37" i="72"/>
  <c r="D37" i="80"/>
  <c r="D37" i="85"/>
  <c r="D37" i="93"/>
  <c r="D37" i="104"/>
  <c r="D36" i="64"/>
  <c r="D36" i="72"/>
  <c r="D36" i="80"/>
  <c r="D36" i="88"/>
  <c r="D36" i="96"/>
  <c r="D36" i="104"/>
  <c r="D16" i="74"/>
  <c r="D28" i="16"/>
  <c r="D28" i="66"/>
  <c r="D28" i="74"/>
  <c r="D28" i="82"/>
  <c r="D28" i="90"/>
  <c r="D28" i="98"/>
  <c r="D28" i="106"/>
  <c r="D27" i="71"/>
  <c r="D27" i="84"/>
  <c r="D27" i="103"/>
  <c r="D23" i="69"/>
  <c r="D23" i="97"/>
  <c r="D23" i="101"/>
  <c r="D22" i="64"/>
  <c r="D22" i="72"/>
  <c r="D22" i="84"/>
  <c r="D22" i="100"/>
  <c r="D21" i="75"/>
  <c r="D21" i="107"/>
  <c r="D20" i="73"/>
  <c r="D20" i="89"/>
  <c r="D20" i="105"/>
  <c r="D18" i="16"/>
  <c r="D18" i="90"/>
  <c r="B26" i="65"/>
  <c r="D30" i="71"/>
  <c r="B25" i="76"/>
  <c r="B26" i="98"/>
  <c r="AE15" i="13"/>
  <c r="AE2" i="13" s="1"/>
  <c r="AM15" i="13"/>
  <c r="AM2" i="13" s="1"/>
  <c r="AW15" i="13"/>
  <c r="AW2" i="13" s="1"/>
  <c r="J16" i="110"/>
  <c r="K15" i="13"/>
  <c r="K2" i="13" s="1"/>
  <c r="R15" i="13"/>
  <c r="R2" i="13" s="1"/>
  <c r="Z15" i="13"/>
  <c r="Z2" i="13" s="1"/>
  <c r="J38" i="110"/>
  <c r="B26" i="82"/>
  <c r="B29" i="67"/>
  <c r="B25" i="60"/>
  <c r="B25" i="92"/>
  <c r="B24" i="61"/>
  <c r="B25" i="68"/>
  <c r="B25" i="84"/>
  <c r="B24" i="93"/>
  <c r="D28" i="60"/>
  <c r="D28" i="64"/>
  <c r="D28" i="68"/>
  <c r="D28" i="72"/>
  <c r="D28" i="76"/>
  <c r="D28" i="80"/>
  <c r="D28" i="84"/>
  <c r="D28" i="88"/>
  <c r="D28" i="92"/>
  <c r="D28" i="96"/>
  <c r="D28" i="100"/>
  <c r="D27" i="61"/>
  <c r="D27" i="67"/>
  <c r="D27" i="75"/>
  <c r="D27" i="95"/>
  <c r="D27" i="88"/>
  <c r="D27" i="99"/>
  <c r="D27" i="107"/>
  <c r="D23" i="65"/>
  <c r="D23" i="73"/>
  <c r="D23" i="81"/>
  <c r="D23" i="86"/>
  <c r="D23" i="94"/>
  <c r="D22" i="16"/>
  <c r="D22" i="62"/>
  <c r="D22" i="66"/>
  <c r="D22" i="70"/>
  <c r="D22" i="74"/>
  <c r="D22" i="80"/>
  <c r="D22" i="88"/>
  <c r="D22" i="96"/>
  <c r="D21" i="67"/>
  <c r="D21" i="95"/>
  <c r="D20" i="61"/>
  <c r="D20" i="69"/>
  <c r="D20" i="77"/>
  <c r="D20" i="85"/>
  <c r="D20" i="93"/>
  <c r="D19" i="60"/>
  <c r="D18" i="66"/>
  <c r="D18" i="82"/>
  <c r="B30" i="87"/>
  <c r="B32" i="76"/>
  <c r="D31" i="65"/>
  <c r="D31" i="76"/>
  <c r="D31" i="89"/>
  <c r="D28" i="107"/>
  <c r="D28" i="105"/>
  <c r="D28" i="103"/>
  <c r="D28" i="101"/>
  <c r="D28" i="99"/>
  <c r="D28" i="97"/>
  <c r="D28" i="95"/>
  <c r="D28" i="93"/>
  <c r="D28" i="91"/>
  <c r="D28" i="89"/>
  <c r="D28" i="87"/>
  <c r="D28" i="85"/>
  <c r="D28" i="83"/>
  <c r="D28" i="81"/>
  <c r="D28" i="79"/>
  <c r="D28" i="77"/>
  <c r="D28" i="75"/>
  <c r="D28" i="73"/>
  <c r="D28" i="71"/>
  <c r="D28" i="69"/>
  <c r="D28" i="67"/>
  <c r="D28" i="65"/>
  <c r="D28" i="63"/>
  <c r="D28" i="61"/>
  <c r="D28" i="58"/>
  <c r="D24" i="106"/>
  <c r="D24" i="79"/>
  <c r="D16" i="102"/>
  <c r="D16" i="98"/>
  <c r="D16" i="82"/>
  <c r="D16" i="66"/>
  <c r="D17" i="99"/>
  <c r="D17" i="89"/>
  <c r="D36" i="107"/>
  <c r="D36" i="105"/>
  <c r="D36" i="103"/>
  <c r="D36" i="101"/>
  <c r="D36" i="99"/>
  <c r="D36" i="97"/>
  <c r="D36" i="95"/>
  <c r="D36" i="93"/>
  <c r="D36" i="91"/>
  <c r="D36" i="89"/>
  <c r="D36" i="87"/>
  <c r="D36" i="85"/>
  <c r="D36" i="83"/>
  <c r="D36" i="81"/>
  <c r="D36" i="79"/>
  <c r="D36" i="77"/>
  <c r="D36" i="75"/>
  <c r="D36" i="73"/>
  <c r="D36" i="71"/>
  <c r="D36" i="69"/>
  <c r="D36" i="67"/>
  <c r="D36" i="65"/>
  <c r="D36" i="63"/>
  <c r="D36" i="58"/>
  <c r="D37" i="61"/>
  <c r="D37" i="107"/>
  <c r="D37" i="105"/>
  <c r="D37" i="103"/>
  <c r="D37" i="101"/>
  <c r="D37" i="99"/>
  <c r="D37" i="94"/>
  <c r="D37" i="92"/>
  <c r="D37" i="90"/>
  <c r="D37" i="88"/>
  <c r="D37" i="86"/>
  <c r="D37" i="84"/>
  <c r="D37" i="97"/>
  <c r="D37" i="95"/>
  <c r="D37" i="81"/>
  <c r="D37" i="79"/>
  <c r="D37" i="77"/>
  <c r="D37" i="75"/>
  <c r="D37" i="73"/>
  <c r="D37" i="71"/>
  <c r="D24" i="63"/>
  <c r="B27" i="13"/>
  <c r="B26" i="16"/>
  <c r="B26" i="73"/>
  <c r="B26" i="90"/>
  <c r="B26" i="104"/>
  <c r="B29" i="58"/>
  <c r="B29" i="75"/>
  <c r="B29" i="99"/>
  <c r="B31" i="86"/>
  <c r="D18" i="107"/>
  <c r="D18" i="104"/>
  <c r="D18" i="100"/>
  <c r="D18" i="96"/>
  <c r="D18" i="92"/>
  <c r="D18" i="88"/>
  <c r="D18" i="84"/>
  <c r="D18" i="80"/>
  <c r="D18" i="76"/>
  <c r="D18" i="72"/>
  <c r="D18" i="68"/>
  <c r="D18" i="64"/>
  <c r="D18" i="60"/>
  <c r="D19" i="106"/>
  <c r="D19" i="107"/>
  <c r="D19" i="99"/>
  <c r="D19" i="88"/>
  <c r="D19" i="95"/>
  <c r="D19" i="75"/>
  <c r="D19" i="67"/>
  <c r="D19" i="58"/>
  <c r="D20" i="106"/>
  <c r="D20" i="104"/>
  <c r="D20" i="102"/>
  <c r="D20" i="100"/>
  <c r="D20" i="98"/>
  <c r="D20" i="96"/>
  <c r="D20" i="94"/>
  <c r="D20" i="92"/>
  <c r="D20" i="90"/>
  <c r="D20" i="88"/>
  <c r="D20" i="86"/>
  <c r="D20" i="84"/>
  <c r="D20" i="82"/>
  <c r="D20" i="80"/>
  <c r="D20" i="78"/>
  <c r="D20" i="76"/>
  <c r="D20" i="74"/>
  <c r="D20" i="72"/>
  <c r="D20" i="70"/>
  <c r="D20" i="68"/>
  <c r="D20" i="66"/>
  <c r="D20" i="64"/>
  <c r="D20" i="62"/>
  <c r="D20" i="60"/>
  <c r="D20" i="16"/>
  <c r="D21" i="106"/>
  <c r="D21" i="105"/>
  <c r="D21" i="101"/>
  <c r="D21" i="94"/>
  <c r="D21" i="90"/>
  <c r="D21" i="86"/>
  <c r="D21" i="97"/>
  <c r="D21" i="81"/>
  <c r="D21" i="77"/>
  <c r="D21" i="73"/>
  <c r="D21" i="69"/>
  <c r="D21" i="65"/>
  <c r="D21" i="63"/>
  <c r="D22" i="107"/>
  <c r="D22" i="105"/>
  <c r="D22" i="103"/>
  <c r="D22" i="101"/>
  <c r="D22" i="99"/>
  <c r="D22" i="97"/>
  <c r="D22" i="95"/>
  <c r="D22" i="93"/>
  <c r="D22" i="91"/>
  <c r="D22" i="89"/>
  <c r="D22" i="87"/>
  <c r="D22" i="85"/>
  <c r="D22" i="83"/>
  <c r="D22" i="81"/>
  <c r="D22" i="79"/>
  <c r="D22" i="77"/>
  <c r="D27" i="63"/>
  <c r="D27" i="65"/>
  <c r="D27" i="69"/>
  <c r="D27" i="73"/>
  <c r="D27" i="77"/>
  <c r="D27" i="81"/>
  <c r="D27" i="97"/>
  <c r="D27" i="86"/>
  <c r="D27" i="90"/>
  <c r="D27" i="94"/>
  <c r="D27" i="101"/>
  <c r="D27" i="105"/>
  <c r="D23" i="61"/>
  <c r="D23" i="60"/>
  <c r="D23" i="67"/>
  <c r="D23" i="71"/>
  <c r="D23" i="75"/>
  <c r="D23" i="79"/>
  <c r="D23" i="95"/>
  <c r="D23" i="84"/>
  <c r="D23" i="88"/>
  <c r="D23" i="92"/>
  <c r="D23" i="99"/>
  <c r="D23" i="105"/>
  <c r="D22" i="58"/>
  <c r="D22" i="61"/>
  <c r="D22" i="63"/>
  <c r="D22" i="65"/>
  <c r="D22" i="67"/>
  <c r="D22" i="69"/>
  <c r="D22" i="71"/>
  <c r="D22" i="73"/>
  <c r="D22" i="75"/>
  <c r="D22" i="78"/>
  <c r="D22" i="82"/>
  <c r="D22" i="86"/>
  <c r="D22" i="90"/>
  <c r="D22" i="94"/>
  <c r="D22" i="98"/>
  <c r="D22" i="102"/>
  <c r="D22" i="106"/>
  <c r="D21" i="60"/>
  <c r="D21" i="71"/>
  <c r="D21" i="79"/>
  <c r="D21" i="84"/>
  <c r="D21" i="92"/>
  <c r="D21" i="103"/>
  <c r="D20" i="58"/>
  <c r="D20" i="63"/>
  <c r="D20" i="67"/>
  <c r="D20" i="71"/>
  <c r="D20" i="75"/>
  <c r="D20" i="79"/>
  <c r="D20" i="83"/>
  <c r="D20" i="87"/>
  <c r="D20" i="91"/>
  <c r="D20" i="95"/>
  <c r="D20" i="99"/>
  <c r="D20" i="103"/>
  <c r="D20" i="107"/>
  <c r="D19" i="71"/>
  <c r="D19" i="84"/>
  <c r="D19" i="103"/>
  <c r="D18" i="62"/>
  <c r="D18" i="70"/>
  <c r="D18" i="78"/>
  <c r="D18" i="86"/>
  <c r="D18" i="94"/>
  <c r="D18" i="102"/>
  <c r="B26" i="75"/>
  <c r="B26" i="69"/>
  <c r="B26" i="78"/>
  <c r="B26" i="86"/>
  <c r="B26" i="94"/>
  <c r="B26" i="105"/>
  <c r="B29" i="63"/>
  <c r="B29" i="71"/>
  <c r="B29" i="79"/>
  <c r="B29" i="91"/>
  <c r="B29" i="107"/>
  <c r="B31" i="73"/>
  <c r="B31" i="102"/>
  <c r="D27" i="16"/>
  <c r="D27" i="62"/>
  <c r="D27" i="58"/>
  <c r="D27" i="64"/>
  <c r="D27" i="66"/>
  <c r="D27" i="68"/>
  <c r="D27" i="70"/>
  <c r="D27" i="72"/>
  <c r="D27" i="74"/>
  <c r="D27" i="76"/>
  <c r="D27" i="78"/>
  <c r="D27" i="80"/>
  <c r="D27" i="82"/>
  <c r="D27" i="96"/>
  <c r="D27" i="83"/>
  <c r="D27" i="85"/>
  <c r="D27" i="87"/>
  <c r="D27" i="89"/>
  <c r="D27" i="91"/>
  <c r="D27" i="93"/>
  <c r="D27" i="98"/>
  <c r="D27" i="100"/>
  <c r="D27" i="102"/>
  <c r="D27" i="104"/>
  <c r="D23" i="16"/>
  <c r="D23" i="62"/>
  <c r="D23" i="58"/>
  <c r="D23" i="64"/>
  <c r="D23" i="66"/>
  <c r="D23" i="68"/>
  <c r="D23" i="70"/>
  <c r="D23" i="72"/>
  <c r="D23" i="74"/>
  <c r="D23" i="76"/>
  <c r="D23" i="78"/>
  <c r="D23" i="80"/>
  <c r="D23" i="82"/>
  <c r="D23" i="96"/>
  <c r="D23" i="83"/>
  <c r="D23" i="85"/>
  <c r="D23" i="87"/>
  <c r="D23" i="89"/>
  <c r="D23" i="91"/>
  <c r="D23" i="93"/>
  <c r="D23" i="98"/>
  <c r="D23" i="100"/>
  <c r="D23" i="103"/>
  <c r="D23" i="107"/>
  <c r="D17" i="67"/>
  <c r="D17" i="96"/>
  <c r="D16" i="62"/>
  <c r="D16" i="70"/>
  <c r="D16" i="78"/>
  <c r="D16" i="86"/>
  <c r="D16" i="94"/>
  <c r="B21" i="13"/>
  <c r="B36" i="13"/>
  <c r="B26" i="60"/>
  <c r="B26" i="63"/>
  <c r="B26" i="67"/>
  <c r="B26" i="71"/>
  <c r="B26" i="76"/>
  <c r="B26" i="80"/>
  <c r="B26" i="84"/>
  <c r="B26" i="88"/>
  <c r="B26" i="92"/>
  <c r="B26" i="96"/>
  <c r="B26" i="100"/>
  <c r="B29" i="61"/>
  <c r="B29" i="65"/>
  <c r="B29" i="69"/>
  <c r="B29" i="73"/>
  <c r="B29" i="77"/>
  <c r="B29" i="81"/>
  <c r="B29" i="87"/>
  <c r="B29" i="95"/>
  <c r="D30" i="62"/>
  <c r="B31" i="61"/>
  <c r="B31" i="69"/>
  <c r="B31" i="78"/>
  <c r="D32" i="106"/>
  <c r="D16" i="107"/>
  <c r="D16" i="104"/>
  <c r="D16" i="100"/>
  <c r="D16" i="96"/>
  <c r="D16" i="92"/>
  <c r="D16" i="88"/>
  <c r="D16" i="84"/>
  <c r="D16" i="80"/>
  <c r="D16" i="76"/>
  <c r="D16" i="72"/>
  <c r="D16" i="68"/>
  <c r="D16" i="64"/>
  <c r="D16" i="60"/>
  <c r="D17" i="106"/>
  <c r="D17" i="107"/>
  <c r="D26" i="106"/>
  <c r="D26" i="83"/>
  <c r="D30" i="99"/>
  <c r="D30" i="79"/>
  <c r="D30" i="66"/>
  <c r="D30" i="16"/>
  <c r="B27" i="4"/>
  <c r="B22" i="13"/>
  <c r="B31" i="4"/>
  <c r="N6" i="108" s="1"/>
  <c r="N23" i="108" s="1"/>
  <c r="N24" i="108" s="1"/>
  <c r="N25" i="108" s="1"/>
  <c r="B26" i="13"/>
  <c r="B26" i="106"/>
  <c r="B26" i="103"/>
  <c r="B26" i="107"/>
  <c r="B26" i="101"/>
  <c r="B26" i="99"/>
  <c r="B26" i="97"/>
  <c r="B26" i="95"/>
  <c r="B26" i="93"/>
  <c r="B26" i="91"/>
  <c r="B26" i="89"/>
  <c r="B26" i="87"/>
  <c r="B26" i="85"/>
  <c r="B26" i="83"/>
  <c r="B26" i="81"/>
  <c r="B26" i="79"/>
  <c r="B26" i="77"/>
  <c r="B26" i="74"/>
  <c r="B26" i="72"/>
  <c r="B26" i="70"/>
  <c r="B26" i="68"/>
  <c r="B26" i="66"/>
  <c r="B26" i="64"/>
  <c r="B26" i="62"/>
  <c r="B26" i="61"/>
  <c r="B26" i="58"/>
  <c r="B25" i="4"/>
  <c r="B20" i="13"/>
  <c r="B29" i="105"/>
  <c r="B29" i="101"/>
  <c r="B29" i="97"/>
  <c r="B29" i="93"/>
  <c r="B29" i="89"/>
  <c r="B29" i="85"/>
  <c r="B29" i="82"/>
  <c r="B29" i="80"/>
  <c r="B29" i="78"/>
  <c r="B29" i="76"/>
  <c r="B29" i="74"/>
  <c r="B29" i="72"/>
  <c r="B29" i="70"/>
  <c r="B29" i="68"/>
  <c r="B29" i="66"/>
  <c r="B29" i="64"/>
  <c r="B29" i="62"/>
  <c r="B29" i="60"/>
  <c r="B29" i="16"/>
  <c r="B31" i="106"/>
  <c r="B31" i="98"/>
  <c r="B31" i="90"/>
  <c r="B31" i="82"/>
  <c r="B31" i="75"/>
  <c r="B31" i="71"/>
  <c r="B31" i="67"/>
  <c r="B31" i="63"/>
  <c r="B31" i="58"/>
  <c r="B39" i="61"/>
  <c r="B39" i="13"/>
  <c r="B40" i="4"/>
  <c r="F40" i="4" s="1"/>
  <c r="B35" i="13"/>
  <c r="H19" i="20"/>
  <c r="J12" i="110"/>
  <c r="J10" i="110"/>
  <c r="M15" i="13"/>
  <c r="M2" i="13" s="1"/>
  <c r="L15" i="13"/>
  <c r="L2" i="13" s="1"/>
  <c r="AT15" i="13"/>
  <c r="AT2" i="13" s="1"/>
  <c r="U15" i="13"/>
  <c r="U2" i="13" s="1"/>
  <c r="AC15" i="13"/>
  <c r="AC2" i="13" s="1"/>
  <c r="AG15" i="13"/>
  <c r="AG2" i="13" s="1"/>
  <c r="AK15" i="13"/>
  <c r="AK2" i="13" s="1"/>
  <c r="AO15" i="13"/>
  <c r="AO2" i="13" s="1"/>
  <c r="AZ15" i="13"/>
  <c r="AZ2" i="13" s="1"/>
  <c r="J17" i="110"/>
  <c r="J15" i="13"/>
  <c r="J2" i="13" s="1"/>
  <c r="T15" i="13"/>
  <c r="T2" i="13" s="1"/>
  <c r="X15" i="13"/>
  <c r="X2" i="13" s="1"/>
  <c r="AB15" i="13"/>
  <c r="AB2" i="13" s="1"/>
  <c r="AJ15" i="13"/>
  <c r="AJ2" i="13" s="1"/>
  <c r="O15" i="13"/>
  <c r="O2" i="13" s="1"/>
  <c r="AS15" i="13"/>
  <c r="AS2" i="13" s="1"/>
  <c r="J15" i="110"/>
  <c r="J13" i="110"/>
  <c r="J11" i="110"/>
  <c r="J9" i="110"/>
  <c r="J7" i="110"/>
  <c r="J5" i="110"/>
  <c r="J14" i="110"/>
  <c r="J8" i="110"/>
  <c r="J6" i="110"/>
  <c r="I15" i="13"/>
  <c r="I2" i="13" s="1"/>
  <c r="N15" i="13"/>
  <c r="N2" i="13" s="1"/>
  <c r="H15" i="13"/>
  <c r="H2" i="13" s="1"/>
  <c r="AD15" i="13"/>
  <c r="AD2" i="13" s="1"/>
  <c r="AH15" i="13"/>
  <c r="AH2" i="13" s="1"/>
  <c r="AL15" i="13"/>
  <c r="AL2" i="13" s="1"/>
  <c r="AP15" i="13"/>
  <c r="AP2" i="13" s="1"/>
  <c r="AX15" i="13"/>
  <c r="AX2" i="13" s="1"/>
  <c r="S15" i="13"/>
  <c r="S2" i="13" s="1"/>
  <c r="W15" i="13"/>
  <c r="W2" i="13" s="1"/>
  <c r="AA15" i="13"/>
  <c r="AA2" i="13" s="1"/>
  <c r="AU15" i="13"/>
  <c r="AU2" i="13" s="1"/>
  <c r="AY15" i="13"/>
  <c r="AY2" i="13" s="1"/>
  <c r="BC15" i="13"/>
  <c r="BC2" i="13" s="1"/>
  <c r="BD15" i="13"/>
  <c r="BD2" i="13" s="1"/>
  <c r="E33" i="13"/>
  <c r="B25" i="64"/>
  <c r="B25" i="72"/>
  <c r="B25" i="80"/>
  <c r="B25" i="88"/>
  <c r="B25" i="100"/>
  <c r="B24" i="77"/>
  <c r="B30" i="70"/>
  <c r="B30" i="107"/>
  <c r="B32" i="60"/>
  <c r="B32" i="92"/>
  <c r="B25" i="96"/>
  <c r="B25" i="104"/>
  <c r="B24" i="69"/>
  <c r="B24" i="85"/>
  <c r="B24" i="101"/>
  <c r="AY29" i="108"/>
  <c r="B30" i="62"/>
  <c r="B30" i="79"/>
  <c r="B30" i="95"/>
  <c r="B32" i="68"/>
  <c r="B32" i="84"/>
  <c r="B32" i="100"/>
  <c r="H2" i="20"/>
  <c r="B19" i="13"/>
  <c r="B23" i="13"/>
  <c r="B28" i="13"/>
  <c r="B34" i="13"/>
  <c r="B37" i="13"/>
  <c r="B25" i="16"/>
  <c r="B25" i="62"/>
  <c r="B25" i="66"/>
  <c r="B25" i="70"/>
  <c r="B25" i="74"/>
  <c r="B25" i="78"/>
  <c r="B25" i="82"/>
  <c r="B25" i="86"/>
  <c r="B25" i="90"/>
  <c r="B25" i="94"/>
  <c r="B25" i="98"/>
  <c r="B25" i="102"/>
  <c r="B25" i="107"/>
  <c r="B24" i="65"/>
  <c r="B24" i="73"/>
  <c r="B24" i="81"/>
  <c r="B24" i="89"/>
  <c r="B24" i="97"/>
  <c r="B24" i="104"/>
  <c r="B30" i="58"/>
  <c r="B30" i="66"/>
  <c r="B30" i="74"/>
  <c r="B30" i="83"/>
  <c r="B30" i="91"/>
  <c r="B30" i="99"/>
  <c r="B30" i="106"/>
  <c r="B32" i="64"/>
  <c r="B32" i="72"/>
  <c r="B32" i="80"/>
  <c r="B32" i="88"/>
  <c r="B32" i="96"/>
  <c r="B32" i="103"/>
  <c r="H20" i="20"/>
  <c r="B16" i="13"/>
  <c r="B18" i="13"/>
  <c r="B38" i="13"/>
  <c r="B40" i="13"/>
  <c r="B42" i="13"/>
  <c r="B25" i="58"/>
  <c r="B25" i="61"/>
  <c r="B25" i="63"/>
  <c r="B25" i="65"/>
  <c r="B25" i="67"/>
  <c r="B25" i="69"/>
  <c r="B25" i="71"/>
  <c r="B25" i="73"/>
  <c r="B25" i="75"/>
  <c r="B25" i="77"/>
  <c r="B25" i="79"/>
  <c r="B25" i="81"/>
  <c r="B25" i="83"/>
  <c r="B25" i="85"/>
  <c r="B25" i="87"/>
  <c r="B25" i="89"/>
  <c r="B25" i="91"/>
  <c r="B25" i="93"/>
  <c r="B25" i="95"/>
  <c r="B25" i="97"/>
  <c r="B25" i="99"/>
  <c r="B25" i="101"/>
  <c r="B25" i="103"/>
  <c r="B24" i="58"/>
  <c r="B24" i="63"/>
  <c r="B24" i="67"/>
  <c r="B24" i="71"/>
  <c r="B24" i="75"/>
  <c r="B24" i="79"/>
  <c r="B24" i="83"/>
  <c r="B24" i="87"/>
  <c r="B24" i="91"/>
  <c r="B24" i="95"/>
  <c r="B24" i="99"/>
  <c r="B24" i="102"/>
  <c r="D34" i="4"/>
  <c r="B30" i="61"/>
  <c r="B30" i="64"/>
  <c r="B30" i="68"/>
  <c r="B30" i="72"/>
  <c r="B30" i="77"/>
  <c r="B30" i="81"/>
  <c r="B30" i="85"/>
  <c r="B30" i="89"/>
  <c r="B30" i="93"/>
  <c r="B30" i="97"/>
  <c r="B30" i="101"/>
  <c r="B32" i="16"/>
  <c r="B32" i="62"/>
  <c r="B32" i="66"/>
  <c r="B32" i="70"/>
  <c r="B32" i="74"/>
  <c r="B32" i="78"/>
  <c r="B32" i="82"/>
  <c r="B32" i="86"/>
  <c r="B32" i="90"/>
  <c r="B32" i="94"/>
  <c r="B32" i="98"/>
  <c r="B32" i="106"/>
  <c r="B30" i="4"/>
  <c r="M3" i="108" s="1"/>
  <c r="M11" i="108" s="1"/>
  <c r="M12" i="108" s="1"/>
  <c r="B25" i="13"/>
  <c r="B25" i="106"/>
  <c r="B29" i="4"/>
  <c r="D14" i="120" s="1"/>
  <c r="B24" i="13"/>
  <c r="B24" i="105"/>
  <c r="B24" i="103"/>
  <c r="B24" i="106"/>
  <c r="B24" i="100"/>
  <c r="B24" i="98"/>
  <c r="B24" i="96"/>
  <c r="B24" i="94"/>
  <c r="B24" i="92"/>
  <c r="B24" i="90"/>
  <c r="B24" i="88"/>
  <c r="B24" i="86"/>
  <c r="B24" i="84"/>
  <c r="B24" i="82"/>
  <c r="B24" i="80"/>
  <c r="B24" i="78"/>
  <c r="B24" i="76"/>
  <c r="B24" i="74"/>
  <c r="B24" i="72"/>
  <c r="B24" i="70"/>
  <c r="B24" i="68"/>
  <c r="B24" i="66"/>
  <c r="B24" i="64"/>
  <c r="B24" i="62"/>
  <c r="B24" i="60"/>
  <c r="B24" i="16"/>
  <c r="B35" i="4"/>
  <c r="B30" i="13"/>
  <c r="B30" i="104"/>
  <c r="B30" i="102"/>
  <c r="B30" i="105"/>
  <c r="B30" i="100"/>
  <c r="B30" i="98"/>
  <c r="B30" i="96"/>
  <c r="B30" i="94"/>
  <c r="B30" i="92"/>
  <c r="B30" i="90"/>
  <c r="B30" i="88"/>
  <c r="B30" i="86"/>
  <c r="B30" i="84"/>
  <c r="B30" i="82"/>
  <c r="B30" i="80"/>
  <c r="B30" i="78"/>
  <c r="B30" i="76"/>
  <c r="B30" i="73"/>
  <c r="B30" i="71"/>
  <c r="B30" i="69"/>
  <c r="B30" i="67"/>
  <c r="B30" i="65"/>
  <c r="B30" i="63"/>
  <c r="B30" i="75"/>
  <c r="B30" i="60"/>
  <c r="B30" i="16"/>
  <c r="B37" i="4"/>
  <c r="H18" i="20"/>
  <c r="B32" i="107"/>
  <c r="B32" i="104"/>
  <c r="B32" i="102"/>
  <c r="B32" i="101"/>
  <c r="B32" i="99"/>
  <c r="B32" i="97"/>
  <c r="B32" i="95"/>
  <c r="B32" i="93"/>
  <c r="B32" i="91"/>
  <c r="B32" i="89"/>
  <c r="B32" i="87"/>
  <c r="B32" i="85"/>
  <c r="B32" i="83"/>
  <c r="B32" i="81"/>
  <c r="B32" i="79"/>
  <c r="B32" i="77"/>
  <c r="B32" i="75"/>
  <c r="B32" i="73"/>
  <c r="B32" i="71"/>
  <c r="B32" i="69"/>
  <c r="B32" i="67"/>
  <c r="B32" i="65"/>
  <c r="B32" i="63"/>
  <c r="B32" i="61"/>
  <c r="B32" i="58"/>
  <c r="D30" i="105"/>
  <c r="D30" i="107"/>
  <c r="D30" i="91"/>
  <c r="D30" i="83"/>
  <c r="D30" i="75"/>
  <c r="D30" i="68"/>
  <c r="D30" i="64"/>
  <c r="D30" i="60"/>
  <c r="D31" i="61"/>
  <c r="D31" i="60"/>
  <c r="D31" i="67"/>
  <c r="D31" i="72"/>
  <c r="D31" i="80"/>
  <c r="D31" i="85"/>
  <c r="D31" i="93"/>
  <c r="B34" i="4"/>
  <c r="B29" i="13"/>
  <c r="B29" i="106"/>
  <c r="B29" i="104"/>
  <c r="B29" i="102"/>
  <c r="B29" i="100"/>
  <c r="B29" i="98"/>
  <c r="B29" i="96"/>
  <c r="B29" i="94"/>
  <c r="B29" i="92"/>
  <c r="B29" i="90"/>
  <c r="B29" i="88"/>
  <c r="B29" i="86"/>
  <c r="B29" i="84"/>
  <c r="B36" i="4"/>
  <c r="B31" i="104"/>
  <c r="B31" i="100"/>
  <c r="B31" i="96"/>
  <c r="B31" i="92"/>
  <c r="B31" i="88"/>
  <c r="B31" i="84"/>
  <c r="B31" i="80"/>
  <c r="B31" i="76"/>
  <c r="B31" i="74"/>
  <c r="B31" i="72"/>
  <c r="B31" i="70"/>
  <c r="B31" i="68"/>
  <c r="B31" i="66"/>
  <c r="B31" i="64"/>
  <c r="B31" i="62"/>
  <c r="B31" i="60"/>
  <c r="B31" i="16"/>
  <c r="D31" i="107"/>
  <c r="D31" i="106"/>
  <c r="D31" i="102"/>
  <c r="D31" i="98"/>
  <c r="D31" i="91"/>
  <c r="D31" i="87"/>
  <c r="D31" i="83"/>
  <c r="D31" i="82"/>
  <c r="D31" i="78"/>
  <c r="D31" i="74"/>
  <c r="D31" i="70"/>
  <c r="D31" i="68"/>
  <c r="D31" i="66"/>
  <c r="D31" i="64"/>
  <c r="D31" i="58"/>
  <c r="D31" i="62"/>
  <c r="D31" i="16"/>
  <c r="C45" i="107"/>
  <c r="C45" i="106"/>
  <c r="C45" i="105"/>
  <c r="C43" i="107"/>
  <c r="C43" i="106"/>
  <c r="C43" i="105"/>
  <c r="C43" i="104"/>
  <c r="C41" i="107"/>
  <c r="C41" i="106"/>
  <c r="C41" i="105"/>
  <c r="C41" i="104"/>
  <c r="C39" i="107"/>
  <c r="C39" i="106"/>
  <c r="C39" i="105"/>
  <c r="C39" i="104"/>
  <c r="C37" i="107"/>
  <c r="C37" i="106"/>
  <c r="C37" i="105"/>
  <c r="C37" i="104"/>
  <c r="C35" i="107"/>
  <c r="C35" i="106"/>
  <c r="C35" i="105"/>
  <c r="C35" i="104"/>
  <c r="C33" i="107"/>
  <c r="C33" i="106"/>
  <c r="C33" i="105"/>
  <c r="C33" i="104"/>
  <c r="C31" i="68"/>
  <c r="C31" i="107"/>
  <c r="C31" i="106"/>
  <c r="C31" i="105"/>
  <c r="C31" i="104"/>
  <c r="C29" i="68"/>
  <c r="C29" i="107"/>
  <c r="C29" i="106"/>
  <c r="C29" i="105"/>
  <c r="C29" i="104"/>
  <c r="C27" i="68"/>
  <c r="C27" i="107"/>
  <c r="C27" i="106"/>
  <c r="C27" i="105"/>
  <c r="C27" i="104"/>
  <c r="C25" i="68"/>
  <c r="C25" i="107"/>
  <c r="C25" i="106"/>
  <c r="C25" i="105"/>
  <c r="C25" i="104"/>
  <c r="C23" i="68"/>
  <c r="C23" i="107"/>
  <c r="C23" i="106"/>
  <c r="C23" i="105"/>
  <c r="C23" i="104"/>
  <c r="C21" i="68"/>
  <c r="C21" i="107"/>
  <c r="C21" i="106"/>
  <c r="C21" i="105"/>
  <c r="C21" i="104"/>
  <c r="C19" i="68"/>
  <c r="C19" i="107"/>
  <c r="C19" i="106"/>
  <c r="C19" i="105"/>
  <c r="C19" i="104"/>
  <c r="C17" i="68"/>
  <c r="C17" i="107"/>
  <c r="C17" i="106"/>
  <c r="C17" i="105"/>
  <c r="C17" i="104"/>
  <c r="C45" i="100"/>
  <c r="C43" i="100"/>
  <c r="C41" i="100"/>
  <c r="C39" i="100"/>
  <c r="C37" i="100"/>
  <c r="C35" i="100"/>
  <c r="C33" i="100"/>
  <c r="C31" i="100"/>
  <c r="C29" i="100"/>
  <c r="C27" i="100"/>
  <c r="C25" i="100"/>
  <c r="C23" i="100"/>
  <c r="C21" i="100"/>
  <c r="C19" i="100"/>
  <c r="C17" i="100"/>
  <c r="C45" i="101"/>
  <c r="C43" i="101"/>
  <c r="C41" i="101"/>
  <c r="C39" i="101"/>
  <c r="C37" i="101"/>
  <c r="C35" i="101"/>
  <c r="C33" i="101"/>
  <c r="C31" i="101"/>
  <c r="C29" i="101"/>
  <c r="C27" i="101"/>
  <c r="C25" i="101"/>
  <c r="C23" i="101"/>
  <c r="C21" i="101"/>
  <c r="C19" i="101"/>
  <c r="C17" i="101"/>
  <c r="C45" i="103"/>
  <c r="C43" i="103"/>
  <c r="C41" i="103"/>
  <c r="C39" i="103"/>
  <c r="C37" i="103"/>
  <c r="C35" i="103"/>
  <c r="C33" i="103"/>
  <c r="C31" i="103"/>
  <c r="C29" i="103"/>
  <c r="C27" i="103"/>
  <c r="C25" i="103"/>
  <c r="C23" i="103"/>
  <c r="C21" i="103"/>
  <c r="C19" i="103"/>
  <c r="C17" i="103"/>
  <c r="B1" i="120"/>
  <c r="G75" i="109"/>
  <c r="G76" i="109"/>
  <c r="C13" i="108"/>
  <c r="C14" i="108" s="1"/>
  <c r="C15" i="108" s="1"/>
  <c r="A4" i="108"/>
  <c r="H8" i="20"/>
  <c r="D29" i="4"/>
  <c r="D35" i="4"/>
  <c r="D24" i="71"/>
  <c r="D24" i="87"/>
  <c r="D24" i="103"/>
  <c r="D24" i="58"/>
  <c r="D24" i="67"/>
  <c r="D24" i="75"/>
  <c r="D24" i="83"/>
  <c r="D24" i="91"/>
  <c r="D24" i="99"/>
  <c r="D24" i="107"/>
  <c r="D18" i="58"/>
  <c r="D18" i="61"/>
  <c r="D18" i="63"/>
  <c r="D18" i="65"/>
  <c r="D18" i="67"/>
  <c r="D18" i="69"/>
  <c r="D18" i="71"/>
  <c r="D18" i="73"/>
  <c r="D18" i="75"/>
  <c r="D18" i="77"/>
  <c r="D18" i="79"/>
  <c r="D18" i="81"/>
  <c r="D18" i="83"/>
  <c r="D18" i="85"/>
  <c r="D18" i="87"/>
  <c r="D18" i="89"/>
  <c r="D18" i="91"/>
  <c r="D18" i="93"/>
  <c r="D18" i="95"/>
  <c r="D18" i="97"/>
  <c r="D18" i="99"/>
  <c r="D18" i="101"/>
  <c r="D18" i="103"/>
  <c r="D18" i="105"/>
  <c r="D16" i="58"/>
  <c r="D16" i="61"/>
  <c r="D16" i="63"/>
  <c r="D16" i="65"/>
  <c r="D16" i="67"/>
  <c r="D16" i="69"/>
  <c r="D16" i="71"/>
  <c r="D16" i="73"/>
  <c r="D16" i="75"/>
  <c r="D16" i="77"/>
  <c r="D16" i="79"/>
  <c r="D16" i="81"/>
  <c r="D16" i="83"/>
  <c r="D16" i="85"/>
  <c r="D16" i="87"/>
  <c r="D16" i="89"/>
  <c r="D16" i="91"/>
  <c r="D16" i="93"/>
  <c r="D16" i="95"/>
  <c r="D16" i="97"/>
  <c r="D16" i="99"/>
  <c r="D16" i="101"/>
  <c r="D16" i="103"/>
  <c r="D16" i="105"/>
  <c r="D24" i="61"/>
  <c r="D24" i="65"/>
  <c r="D24" i="69"/>
  <c r="D24" i="73"/>
  <c r="D24" i="77"/>
  <c r="D24" i="81"/>
  <c r="D24" i="85"/>
  <c r="D24" i="89"/>
  <c r="D24" i="93"/>
  <c r="D24" i="97"/>
  <c r="D24" i="101"/>
  <c r="D24" i="105"/>
  <c r="D30" i="58"/>
  <c r="D30" i="61"/>
  <c r="D30" i="63"/>
  <c r="D30" i="65"/>
  <c r="D30" i="67"/>
  <c r="D30" i="69"/>
  <c r="D30" i="73"/>
  <c r="D30" i="77"/>
  <c r="D30" i="81"/>
  <c r="D30" i="85"/>
  <c r="D30" i="89"/>
  <c r="D30" i="95"/>
  <c r="D30" i="103"/>
  <c r="D32" i="16"/>
  <c r="D17" i="60"/>
  <c r="D17" i="71"/>
  <c r="D17" i="79"/>
  <c r="D17" i="85"/>
  <c r="D17" i="93"/>
  <c r="D17" i="103"/>
  <c r="D24" i="16"/>
  <c r="D24" i="60"/>
  <c r="D24" i="62"/>
  <c r="D24" i="64"/>
  <c r="D24" i="66"/>
  <c r="D24" i="68"/>
  <c r="D24" i="70"/>
  <c r="D24" i="72"/>
  <c r="D24" i="74"/>
  <c r="D24" i="76"/>
  <c r="D24" i="78"/>
  <c r="D24" i="80"/>
  <c r="D24" i="82"/>
  <c r="D24" i="84"/>
  <c r="D24" i="86"/>
  <c r="D24" i="88"/>
  <c r="D24" i="90"/>
  <c r="D24" i="92"/>
  <c r="D24" i="94"/>
  <c r="D24" i="96"/>
  <c r="D24" i="98"/>
  <c r="D24" i="100"/>
  <c r="D24" i="102"/>
  <c r="D24" i="104"/>
  <c r="D29" i="60"/>
  <c r="D32" i="74"/>
  <c r="D26" i="67"/>
  <c r="D26" i="99"/>
  <c r="D29" i="92"/>
  <c r="D26" i="58"/>
  <c r="D26" i="75"/>
  <c r="D26" i="91"/>
  <c r="D26" i="107"/>
  <c r="D26" i="63"/>
  <c r="D26" i="71"/>
  <c r="D26" i="79"/>
  <c r="D26" i="87"/>
  <c r="D26" i="95"/>
  <c r="D26" i="103"/>
  <c r="D25" i="72"/>
  <c r="D25" i="85"/>
  <c r="D32" i="90"/>
  <c r="D19" i="62"/>
  <c r="D19" i="65"/>
  <c r="D19" i="69"/>
  <c r="D19" i="73"/>
  <c r="D19" i="77"/>
  <c r="D19" i="81"/>
  <c r="D19" i="97"/>
  <c r="D19" i="86"/>
  <c r="D19" i="90"/>
  <c r="D19" i="94"/>
  <c r="D19" i="101"/>
  <c r="D19" i="105"/>
  <c r="D17" i="62"/>
  <c r="D17" i="65"/>
  <c r="D17" i="69"/>
  <c r="D17" i="73"/>
  <c r="D17" i="77"/>
  <c r="D17" i="81"/>
  <c r="D17" i="83"/>
  <c r="D17" i="87"/>
  <c r="D17" i="91"/>
  <c r="D17" i="95"/>
  <c r="D17" i="101"/>
  <c r="D17" i="105"/>
  <c r="H13" i="20"/>
  <c r="H6" i="20"/>
  <c r="D26" i="61"/>
  <c r="D26" i="65"/>
  <c r="D26" i="69"/>
  <c r="D26" i="73"/>
  <c r="D26" i="77"/>
  <c r="D26" i="81"/>
  <c r="D26" i="85"/>
  <c r="D26" i="89"/>
  <c r="D26" i="93"/>
  <c r="D26" i="97"/>
  <c r="D26" i="101"/>
  <c r="D26" i="105"/>
  <c r="D25" i="64"/>
  <c r="D25" i="80"/>
  <c r="D25" i="93"/>
  <c r="D29" i="79"/>
  <c r="D32" i="66"/>
  <c r="D32" i="82"/>
  <c r="D32" i="98"/>
  <c r="H4" i="20"/>
  <c r="D25" i="61"/>
  <c r="D25" i="68"/>
  <c r="D25" i="76"/>
  <c r="D25" i="96"/>
  <c r="D25" i="89"/>
  <c r="D25" i="100"/>
  <c r="D31" i="71"/>
  <c r="D31" i="73"/>
  <c r="D31" i="75"/>
  <c r="D31" i="77"/>
  <c r="D31" i="79"/>
  <c r="D31" i="81"/>
  <c r="D31" i="95"/>
  <c r="D31" i="97"/>
  <c r="D31" i="84"/>
  <c r="D31" i="86"/>
  <c r="D31" i="88"/>
  <c r="D31" i="90"/>
  <c r="D31" i="92"/>
  <c r="D31" i="94"/>
  <c r="D31" i="99"/>
  <c r="D31" i="101"/>
  <c r="D31" i="103"/>
  <c r="D31" i="105"/>
  <c r="D30" i="93"/>
  <c r="D30" i="97"/>
  <c r="D30" i="101"/>
  <c r="H14" i="20"/>
  <c r="H9" i="20"/>
  <c r="H7" i="20"/>
  <c r="H5" i="20"/>
  <c r="H3" i="20"/>
  <c r="D23" i="102"/>
  <c r="D23" i="104"/>
  <c r="D21" i="16"/>
  <c r="D21" i="62"/>
  <c r="D21" i="58"/>
  <c r="D21" i="64"/>
  <c r="D21" i="66"/>
  <c r="D21" i="68"/>
  <c r="D21" i="70"/>
  <c r="D21" i="72"/>
  <c r="D21" i="74"/>
  <c r="D21" i="76"/>
  <c r="D21" i="78"/>
  <c r="D21" i="80"/>
  <c r="D21" i="82"/>
  <c r="D21" i="96"/>
  <c r="D21" i="83"/>
  <c r="D21" i="85"/>
  <c r="D21" i="87"/>
  <c r="D21" i="89"/>
  <c r="D21" i="91"/>
  <c r="D21" i="93"/>
  <c r="D21" i="98"/>
  <c r="D21" i="100"/>
  <c r="D21" i="102"/>
  <c r="D21" i="104"/>
  <c r="D19" i="16"/>
  <c r="D19" i="61"/>
  <c r="D19" i="63"/>
  <c r="D19" i="64"/>
  <c r="D19" i="66"/>
  <c r="D19" i="68"/>
  <c r="D19" i="70"/>
  <c r="D19" i="72"/>
  <c r="D19" i="74"/>
  <c r="D19" i="76"/>
  <c r="D19" i="78"/>
  <c r="D19" i="80"/>
  <c r="D19" i="82"/>
  <c r="D19" i="96"/>
  <c r="D19" i="83"/>
  <c r="D19" i="85"/>
  <c r="D19" i="87"/>
  <c r="D19" i="89"/>
  <c r="D19" i="91"/>
  <c r="D19" i="93"/>
  <c r="D19" i="98"/>
  <c r="D19" i="100"/>
  <c r="D19" i="102"/>
  <c r="D19" i="104"/>
  <c r="D17" i="61"/>
  <c r="D17" i="63"/>
  <c r="D17" i="64"/>
  <c r="D17" i="66"/>
  <c r="D17" i="68"/>
  <c r="D17" i="70"/>
  <c r="D17" i="72"/>
  <c r="D17" i="74"/>
  <c r="D17" i="76"/>
  <c r="D17" i="78"/>
  <c r="D17" i="80"/>
  <c r="D17" i="82"/>
  <c r="D17" i="97"/>
  <c r="D17" i="84"/>
  <c r="D17" i="86"/>
  <c r="D17" i="88"/>
  <c r="D17" i="90"/>
  <c r="D17" i="92"/>
  <c r="D17" i="94"/>
  <c r="D17" i="98"/>
  <c r="D17" i="100"/>
  <c r="D17" i="102"/>
  <c r="D17" i="104"/>
  <c r="E16" i="13"/>
  <c r="D30" i="4"/>
  <c r="D26" i="16"/>
  <c r="D26" i="60"/>
  <c r="D26" i="62"/>
  <c r="D26" i="64"/>
  <c r="D26" i="66"/>
  <c r="D26" i="68"/>
  <c r="D26" i="70"/>
  <c r="D26" i="72"/>
  <c r="D26" i="74"/>
  <c r="D26" i="76"/>
  <c r="D26" i="78"/>
  <c r="D26" i="80"/>
  <c r="D26" i="82"/>
  <c r="D26" i="84"/>
  <c r="D26" i="86"/>
  <c r="D26" i="88"/>
  <c r="D26" i="90"/>
  <c r="D26" i="92"/>
  <c r="D26" i="94"/>
  <c r="D26" i="96"/>
  <c r="D26" i="98"/>
  <c r="D26" i="100"/>
  <c r="D26" i="102"/>
  <c r="D26" i="104"/>
  <c r="D25" i="16"/>
  <c r="D25" i="63"/>
  <c r="D25" i="66"/>
  <c r="D25" i="70"/>
  <c r="D25" i="74"/>
  <c r="D25" i="78"/>
  <c r="D25" i="82"/>
  <c r="D25" i="83"/>
  <c r="D25" i="87"/>
  <c r="D25" i="91"/>
  <c r="D25" i="98"/>
  <c r="D25" i="102"/>
  <c r="D25" i="106"/>
  <c r="H11" i="20"/>
  <c r="D29" i="71"/>
  <c r="D29" i="84"/>
  <c r="D29" i="103"/>
  <c r="B31" i="77"/>
  <c r="B31" i="79"/>
  <c r="B31" i="81"/>
  <c r="B31" i="83"/>
  <c r="B31" i="85"/>
  <c r="B31" i="87"/>
  <c r="B31" i="89"/>
  <c r="B31" i="91"/>
  <c r="B31" i="93"/>
  <c r="B31" i="95"/>
  <c r="B31" i="97"/>
  <c r="B31" i="99"/>
  <c r="B31" i="101"/>
  <c r="B31" i="103"/>
  <c r="B31" i="105"/>
  <c r="B31" i="107"/>
  <c r="D32" i="62"/>
  <c r="D32" i="70"/>
  <c r="D32" i="78"/>
  <c r="D32" i="86"/>
  <c r="D32" i="94"/>
  <c r="D32" i="102"/>
  <c r="B31" i="13"/>
  <c r="B39" i="4"/>
  <c r="D29" i="58"/>
  <c r="D29" i="67"/>
  <c r="D29" i="75"/>
  <c r="D29" i="95"/>
  <c r="D29" i="88"/>
  <c r="D29" i="99"/>
  <c r="D32" i="60"/>
  <c r="D32" i="64"/>
  <c r="D32" i="68"/>
  <c r="D32" i="72"/>
  <c r="D32" i="76"/>
  <c r="D32" i="80"/>
  <c r="D32" i="84"/>
  <c r="D32" i="88"/>
  <c r="D32" i="92"/>
  <c r="D32" i="96"/>
  <c r="D32" i="100"/>
  <c r="D32" i="104"/>
  <c r="H17" i="20"/>
  <c r="B41" i="4"/>
  <c r="H15" i="20"/>
  <c r="D37" i="4"/>
  <c r="B50" i="4"/>
  <c r="B42" i="4"/>
  <c r="H10" i="20"/>
  <c r="H12" i="20"/>
  <c r="B47" i="4"/>
  <c r="B46" i="4"/>
  <c r="B45" i="4"/>
  <c r="B44" i="4"/>
  <c r="B43" i="4"/>
  <c r="D35" i="58"/>
  <c r="D35" i="64"/>
  <c r="D35" i="63"/>
  <c r="D35" i="61"/>
  <c r="D35" i="60"/>
  <c r="D34" i="16"/>
  <c r="D34" i="63"/>
  <c r="D34" i="61"/>
  <c r="D34" i="60"/>
  <c r="D34" i="64"/>
  <c r="B34" i="63"/>
  <c r="B34" i="64"/>
  <c r="B34" i="61"/>
  <c r="B34" i="60"/>
  <c r="D33" i="16"/>
  <c r="D33" i="64"/>
  <c r="D33" i="63"/>
  <c r="D33" i="61"/>
  <c r="D33" i="60"/>
  <c r="C45" i="68"/>
  <c r="C45" i="61"/>
  <c r="C43" i="68"/>
  <c r="C43" i="61"/>
  <c r="C41" i="68"/>
  <c r="C41" i="61"/>
  <c r="C39" i="68"/>
  <c r="C39" i="61"/>
  <c r="C37" i="68"/>
  <c r="C37" i="61"/>
  <c r="C35" i="68"/>
  <c r="C35" i="63"/>
  <c r="C35" i="61"/>
  <c r="C35" i="64"/>
  <c r="C35" i="60"/>
  <c r="C33" i="16"/>
  <c r="C33" i="63"/>
  <c r="C33" i="61"/>
  <c r="C33" i="60"/>
  <c r="C33" i="64"/>
  <c r="D36" i="61"/>
  <c r="D36" i="60"/>
  <c r="E45" i="13"/>
  <c r="B49" i="4"/>
  <c r="B44" i="61"/>
  <c r="B48" i="4"/>
  <c r="B43" i="61"/>
  <c r="B35" i="58"/>
  <c r="B35" i="64"/>
  <c r="B35" i="61"/>
  <c r="B35" i="63"/>
  <c r="B35" i="60"/>
  <c r="B33" i="16"/>
  <c r="B33" i="64"/>
  <c r="B33" i="61"/>
  <c r="B33" i="60"/>
  <c r="B33" i="63"/>
  <c r="C44" i="68"/>
  <c r="C44" i="61"/>
  <c r="C42" i="68"/>
  <c r="C42" i="61"/>
  <c r="C40" i="68"/>
  <c r="C40" i="61"/>
  <c r="C38" i="68"/>
  <c r="C38" i="61"/>
  <c r="C36" i="68"/>
  <c r="C36" i="61"/>
  <c r="C34" i="68"/>
  <c r="C34" i="64"/>
  <c r="C34" i="63"/>
  <c r="C34" i="61"/>
  <c r="C34" i="60"/>
  <c r="D17" i="16"/>
  <c r="D17" i="58"/>
  <c r="E35" i="13"/>
  <c r="H21" i="20"/>
  <c r="E37" i="13"/>
  <c r="H23" i="20"/>
  <c r="E39" i="13"/>
  <c r="H25" i="20"/>
  <c r="E41" i="13"/>
  <c r="H27" i="20"/>
  <c r="E43" i="13"/>
  <c r="H29" i="20"/>
  <c r="H31" i="20"/>
  <c r="E36" i="13"/>
  <c r="H22" i="20"/>
  <c r="E38" i="13"/>
  <c r="H24" i="20"/>
  <c r="E40" i="13"/>
  <c r="H26" i="20"/>
  <c r="E42" i="13"/>
  <c r="H28" i="20"/>
  <c r="E44" i="13"/>
  <c r="H30" i="20"/>
  <c r="D29" i="106"/>
  <c r="D29" i="104"/>
  <c r="D29" i="102"/>
  <c r="D29" i="100"/>
  <c r="D29" i="98"/>
  <c r="D29" i="93"/>
  <c r="D29" i="91"/>
  <c r="D29" i="89"/>
  <c r="D29" i="87"/>
  <c r="D29" i="85"/>
  <c r="D29" i="83"/>
  <c r="D29" i="96"/>
  <c r="D29" i="82"/>
  <c r="D29" i="80"/>
  <c r="D29" i="78"/>
  <c r="D29" i="76"/>
  <c r="D29" i="74"/>
  <c r="D29" i="72"/>
  <c r="D29" i="70"/>
  <c r="D29" i="68"/>
  <c r="D29" i="66"/>
  <c r="D29" i="64"/>
  <c r="D29" i="63"/>
  <c r="D29" i="61"/>
  <c r="D29" i="16"/>
  <c r="D31" i="4"/>
  <c r="D25" i="58"/>
  <c r="D25" i="62"/>
  <c r="D25" i="60"/>
  <c r="D25" i="65"/>
  <c r="D25" i="67"/>
  <c r="D25" i="69"/>
  <c r="D25" i="71"/>
  <c r="D25" i="73"/>
  <c r="D25" i="75"/>
  <c r="D25" i="77"/>
  <c r="D25" i="79"/>
  <c r="D25" i="81"/>
  <c r="D25" i="95"/>
  <c r="D25" i="97"/>
  <c r="D25" i="84"/>
  <c r="D25" i="86"/>
  <c r="D25" i="88"/>
  <c r="D25" i="90"/>
  <c r="D25" i="92"/>
  <c r="D25" i="94"/>
  <c r="D25" i="99"/>
  <c r="D25" i="101"/>
  <c r="D25" i="103"/>
  <c r="D25" i="105"/>
  <c r="D29" i="62"/>
  <c r="D29" i="65"/>
  <c r="D29" i="69"/>
  <c r="D29" i="73"/>
  <c r="D29" i="77"/>
  <c r="D29" i="81"/>
  <c r="D29" i="97"/>
  <c r="D29" i="86"/>
  <c r="D29" i="90"/>
  <c r="D29" i="94"/>
  <c r="D29" i="101"/>
  <c r="D29" i="105"/>
  <c r="H16" i="20"/>
  <c r="D30" i="106"/>
  <c r="D30" i="104"/>
  <c r="D30" i="102"/>
  <c r="D30" i="100"/>
  <c r="D30" i="98"/>
  <c r="D30" i="96"/>
  <c r="D30" i="94"/>
  <c r="D30" i="92"/>
  <c r="D30" i="90"/>
  <c r="D30" i="88"/>
  <c r="D30" i="86"/>
  <c r="D30" i="84"/>
  <c r="D30" i="82"/>
  <c r="D30" i="80"/>
  <c r="D30" i="78"/>
  <c r="D30" i="76"/>
  <c r="D30" i="74"/>
  <c r="D30" i="72"/>
  <c r="D30" i="70"/>
  <c r="D36" i="4"/>
  <c r="D32" i="58"/>
  <c r="D32" i="61"/>
  <c r="D32" i="63"/>
  <c r="D32" i="65"/>
  <c r="D32" i="67"/>
  <c r="D32" i="69"/>
  <c r="D32" i="71"/>
  <c r="D32" i="73"/>
  <c r="D32" i="75"/>
  <c r="D32" i="77"/>
  <c r="D32" i="79"/>
  <c r="D32" i="81"/>
  <c r="D32" i="83"/>
  <c r="D32" i="85"/>
  <c r="D32" i="87"/>
  <c r="D32" i="89"/>
  <c r="D32" i="91"/>
  <c r="D32" i="93"/>
  <c r="D32" i="95"/>
  <c r="D32" i="97"/>
  <c r="D32" i="99"/>
  <c r="D32" i="101"/>
  <c r="D32" i="103"/>
  <c r="D32" i="105"/>
  <c r="D33" i="58"/>
  <c r="B33" i="58"/>
  <c r="C33" i="68"/>
  <c r="F34" i="63"/>
  <c r="F35" i="64"/>
  <c r="F33" i="60"/>
  <c r="F34" i="64"/>
  <c r="F34" i="60"/>
  <c r="F33" i="61"/>
  <c r="F35" i="60"/>
  <c r="F33" i="63"/>
  <c r="F35" i="63"/>
  <c r="F33" i="64"/>
  <c r="N9" i="108" l="1"/>
  <c r="AQ29" i="108"/>
  <c r="F28" i="120"/>
  <c r="F24" i="120"/>
  <c r="Z9" i="108"/>
  <c r="L9" i="108"/>
  <c r="U9" i="108"/>
  <c r="F14" i="120"/>
  <c r="BK29" i="108"/>
  <c r="F32" i="120"/>
  <c r="O3" i="108"/>
  <c r="O11" i="108" s="1"/>
  <c r="O12" i="108" s="1"/>
  <c r="O13" i="108" s="1"/>
  <c r="AM29" i="108"/>
  <c r="C12" i="108"/>
  <c r="AJ12" i="108" s="1"/>
  <c r="BB29" i="108"/>
  <c r="BE29" i="108"/>
  <c r="BF29" i="108"/>
  <c r="F19" i="120"/>
  <c r="F10" i="120"/>
  <c r="Q9" i="108"/>
  <c r="Y9" i="108"/>
  <c r="D17" i="120"/>
  <c r="F32" i="4"/>
  <c r="O5" i="108" s="1"/>
  <c r="O19" i="108" s="1"/>
  <c r="O20" i="108" s="1"/>
  <c r="O6" i="108"/>
  <c r="O23" i="108" s="1"/>
  <c r="O24" i="108" s="1"/>
  <c r="AV36" i="108"/>
  <c r="P4" i="108"/>
  <c r="P15" i="108" s="1"/>
  <c r="P16" i="108" s="1"/>
  <c r="P17" i="108" s="1"/>
  <c r="F33" i="4"/>
  <c r="P5" i="108" s="1"/>
  <c r="P19" i="108" s="1"/>
  <c r="P20" i="108" s="1"/>
  <c r="AW40" i="108" s="1"/>
  <c r="X9" i="108"/>
  <c r="P3" i="108"/>
  <c r="P11" i="108" s="1"/>
  <c r="P12" i="108" s="1"/>
  <c r="P13" i="108" s="1"/>
  <c r="P6" i="108"/>
  <c r="P23" i="108" s="1"/>
  <c r="P24" i="108" s="1"/>
  <c r="AW44" i="108" s="1"/>
  <c r="F6" i="120"/>
  <c r="AK29" i="108"/>
  <c r="BM29" i="108"/>
  <c r="AF9" i="108"/>
  <c r="AO29" i="108"/>
  <c r="BI29" i="108"/>
  <c r="F30" i="120"/>
  <c r="T9" i="108"/>
  <c r="F31" i="4"/>
  <c r="N4" i="108" s="1"/>
  <c r="N15" i="108" s="1"/>
  <c r="N16" i="108" s="1"/>
  <c r="AU36" i="108" s="1"/>
  <c r="BA29" i="108"/>
  <c r="F13" i="74"/>
  <c r="F13" i="87"/>
  <c r="F13" i="58"/>
  <c r="M9" i="108"/>
  <c r="F13" i="71"/>
  <c r="F13" i="81"/>
  <c r="D15" i="120"/>
  <c r="F13" i="65"/>
  <c r="A9" i="50"/>
  <c r="F4" i="50" s="1"/>
  <c r="W4" i="108"/>
  <c r="W15" i="108" s="1"/>
  <c r="W16" i="108" s="1"/>
  <c r="BD36" i="108" s="1"/>
  <c r="F13" i="62"/>
  <c r="F13" i="89"/>
  <c r="I9" i="108"/>
  <c r="F11" i="120"/>
  <c r="AP29" i="108"/>
  <c r="AG9" i="108"/>
  <c r="F35" i="120"/>
  <c r="BN29" i="108"/>
  <c r="F13" i="79"/>
  <c r="D13" i="120"/>
  <c r="K4" i="108"/>
  <c r="K15" i="108" s="1"/>
  <c r="K16" i="108" s="1"/>
  <c r="F28" i="4"/>
  <c r="K3" i="108" s="1"/>
  <c r="K11" i="108" s="1"/>
  <c r="K12" i="108" s="1"/>
  <c r="K5" i="108"/>
  <c r="K19" i="108" s="1"/>
  <c r="K20" i="108" s="1"/>
  <c r="K6" i="108"/>
  <c r="K23" i="108" s="1"/>
  <c r="K24" i="108" s="1"/>
  <c r="D6" i="120"/>
  <c r="E6" i="120" s="1"/>
  <c r="D6" i="108"/>
  <c r="D23" i="108" s="1"/>
  <c r="D24" i="108" s="1"/>
  <c r="D4" i="108"/>
  <c r="D15" i="108" s="1"/>
  <c r="D16" i="108" s="1"/>
  <c r="F21" i="4"/>
  <c r="D3" i="108" s="1"/>
  <c r="D11" i="108" s="1"/>
  <c r="D12" i="108" s="1"/>
  <c r="F31" i="120"/>
  <c r="AC9" i="108"/>
  <c r="F13" i="88"/>
  <c r="D9" i="120"/>
  <c r="F24" i="4"/>
  <c r="G3" i="108" s="1"/>
  <c r="G11" i="108" s="1"/>
  <c r="G12" i="108" s="1"/>
  <c r="F15" i="120"/>
  <c r="D8" i="120"/>
  <c r="F4" i="108"/>
  <c r="F15" i="108" s="1"/>
  <c r="F16" i="108" s="1"/>
  <c r="F6" i="108"/>
  <c r="F23" i="108" s="1"/>
  <c r="F24" i="108" s="1"/>
  <c r="F23" i="4"/>
  <c r="F3" i="108" s="1"/>
  <c r="F11" i="108" s="1"/>
  <c r="F12" i="108" s="1"/>
  <c r="F7" i="120"/>
  <c r="AL29" i="108"/>
  <c r="F13" i="90"/>
  <c r="F13" i="82"/>
  <c r="F13" i="99"/>
  <c r="F13" i="85"/>
  <c r="F13" i="75"/>
  <c r="F13" i="91"/>
  <c r="F13" i="86"/>
  <c r="F13" i="78"/>
  <c r="F13" i="67"/>
  <c r="F13" i="93"/>
  <c r="F13" i="76"/>
  <c r="F13" i="69"/>
  <c r="F13" i="80"/>
  <c r="F13" i="84"/>
  <c r="F13" i="70"/>
  <c r="F13" i="72"/>
  <c r="F13" i="73"/>
  <c r="F13" i="97"/>
  <c r="F13" i="120"/>
  <c r="K9" i="108"/>
  <c r="AR29" i="108"/>
  <c r="F13" i="83"/>
  <c r="F13" i="66"/>
  <c r="F13" i="77"/>
  <c r="F13" i="95"/>
  <c r="BD29" i="108"/>
  <c r="W9" i="108"/>
  <c r="F25" i="120"/>
  <c r="O9" i="108"/>
  <c r="F17" i="120"/>
  <c r="AV29" i="108"/>
  <c r="D11" i="120"/>
  <c r="I4" i="108"/>
  <c r="I15" i="108" s="1"/>
  <c r="I16" i="108" s="1"/>
  <c r="F26" i="4"/>
  <c r="I3" i="108" s="1"/>
  <c r="I11" i="108" s="1"/>
  <c r="I12" i="108" s="1"/>
  <c r="I5" i="108"/>
  <c r="I19" i="108" s="1"/>
  <c r="I20" i="108" s="1"/>
  <c r="I6" i="108"/>
  <c r="I23" i="108" s="1"/>
  <c r="I24" i="108" s="1"/>
  <c r="BH29" i="108"/>
  <c r="F29" i="120"/>
  <c r="AA9" i="108"/>
  <c r="BL29" i="108"/>
  <c r="AE9" i="108"/>
  <c r="F33" i="120"/>
  <c r="F9" i="120"/>
  <c r="AN29" i="108"/>
  <c r="G9" i="108"/>
  <c r="AZ29" i="108"/>
  <c r="M6" i="108"/>
  <c r="M23" i="108" s="1"/>
  <c r="M24" i="108" s="1"/>
  <c r="M25" i="108" s="1"/>
  <c r="F21" i="120"/>
  <c r="AW29" i="108"/>
  <c r="P9" i="108"/>
  <c r="F18" i="120"/>
  <c r="D7" i="120"/>
  <c r="E5" i="108"/>
  <c r="E19" i="108" s="1"/>
  <c r="E20" i="108" s="1"/>
  <c r="F22" i="4"/>
  <c r="E3" i="108" s="1"/>
  <c r="E11" i="108" s="1"/>
  <c r="E12" i="108" s="1"/>
  <c r="L5" i="108"/>
  <c r="L19" i="108" s="1"/>
  <c r="L20" i="108" s="1"/>
  <c r="AS40" i="108" s="1"/>
  <c r="D23" i="120"/>
  <c r="U4" i="108"/>
  <c r="U15" i="108" s="1"/>
  <c r="U16" i="108" s="1"/>
  <c r="U3" i="108"/>
  <c r="U11" i="108" s="1"/>
  <c r="U12" i="108" s="1"/>
  <c r="U6" i="108"/>
  <c r="U23" i="108" s="1"/>
  <c r="U24" i="108" s="1"/>
  <c r="F38" i="4"/>
  <c r="U5" i="108"/>
  <c r="U19" i="108" s="1"/>
  <c r="U20" i="108" s="1"/>
  <c r="D16" i="120"/>
  <c r="F13" i="94"/>
  <c r="F13" i="16"/>
  <c r="F13" i="92"/>
  <c r="N3" i="108"/>
  <c r="N11" i="108" s="1"/>
  <c r="N12" i="108" s="1"/>
  <c r="N13" i="108" s="1"/>
  <c r="F13" i="96"/>
  <c r="F13" i="98"/>
  <c r="E13" i="4"/>
  <c r="W6" i="108"/>
  <c r="W23" i="108" s="1"/>
  <c r="W24" i="108" s="1"/>
  <c r="BD44" i="108" s="1"/>
  <c r="W3" i="108"/>
  <c r="W11" i="108" s="1"/>
  <c r="W12" i="108" s="1"/>
  <c r="W13" i="108" s="1"/>
  <c r="L6" i="108"/>
  <c r="L23" i="108" s="1"/>
  <c r="L24" i="108" s="1"/>
  <c r="N5" i="108"/>
  <c r="N19" i="108" s="1"/>
  <c r="N20" i="108" s="1"/>
  <c r="F30" i="4"/>
  <c r="M4" i="108" s="1"/>
  <c r="M15" i="108" s="1"/>
  <c r="M16" i="108" s="1"/>
  <c r="M17" i="108" s="1"/>
  <c r="F13" i="101"/>
  <c r="F13" i="100"/>
  <c r="AT32" i="108"/>
  <c r="M13" i="108"/>
  <c r="L21" i="108"/>
  <c r="M5" i="108"/>
  <c r="M19" i="108" s="1"/>
  <c r="M20" i="108" s="1"/>
  <c r="F13" i="103"/>
  <c r="F13" i="105"/>
  <c r="F13" i="104"/>
  <c r="F13" i="102"/>
  <c r="AU44" i="108"/>
  <c r="F13" i="106"/>
  <c r="W5" i="108"/>
  <c r="W19" i="108" s="1"/>
  <c r="W20" i="108" s="1"/>
  <c r="W21" i="108" s="1"/>
  <c r="D25" i="120"/>
  <c r="F29" i="4"/>
  <c r="L4" i="108" s="1"/>
  <c r="L15" i="108" s="1"/>
  <c r="L16" i="108" s="1"/>
  <c r="AS36" i="108" s="1"/>
  <c r="L3" i="108"/>
  <c r="L11" i="108" s="1"/>
  <c r="L12" i="108" s="1"/>
  <c r="D12" i="120"/>
  <c r="J5" i="108"/>
  <c r="J19" i="108" s="1"/>
  <c r="J20" i="108" s="1"/>
  <c r="F27" i="4"/>
  <c r="J3" i="108" s="1"/>
  <c r="J11" i="108" s="1"/>
  <c r="J12" i="108" s="1"/>
  <c r="J6" i="108"/>
  <c r="J23" i="108" s="1"/>
  <c r="J24" i="108" s="1"/>
  <c r="J4" i="108"/>
  <c r="J15" i="108" s="1"/>
  <c r="J16" i="108" s="1"/>
  <c r="D10" i="120"/>
  <c r="H4" i="108"/>
  <c r="H15" i="108" s="1"/>
  <c r="H16" i="108" s="1"/>
  <c r="H6" i="108"/>
  <c r="H23" i="108" s="1"/>
  <c r="H24" i="108" s="1"/>
  <c r="F25" i="4"/>
  <c r="H3" i="108" s="1"/>
  <c r="H11" i="108" s="1"/>
  <c r="H12" i="108" s="1"/>
  <c r="H5" i="108"/>
  <c r="H19" i="108" s="1"/>
  <c r="H20" i="108" s="1"/>
  <c r="E16" i="4"/>
  <c r="D20" i="120"/>
  <c r="R4" i="108"/>
  <c r="R15" i="108" s="1"/>
  <c r="R16" i="108" s="1"/>
  <c r="F35" i="4"/>
  <c r="R5" i="108" s="1"/>
  <c r="R19" i="108" s="1"/>
  <c r="R20" i="108" s="1"/>
  <c r="R3" i="108"/>
  <c r="R11" i="108" s="1"/>
  <c r="R12" i="108" s="1"/>
  <c r="R6" i="108"/>
  <c r="R23" i="108" s="1"/>
  <c r="R24" i="108" s="1"/>
  <c r="D22" i="120"/>
  <c r="T5" i="108"/>
  <c r="T19" i="108" s="1"/>
  <c r="T20" i="108" s="1"/>
  <c r="T3" i="108"/>
  <c r="T11" i="108" s="1"/>
  <c r="T12" i="108" s="1"/>
  <c r="F37" i="4"/>
  <c r="T6" i="108" s="1"/>
  <c r="T23" i="108" s="1"/>
  <c r="T24" i="108" s="1"/>
  <c r="T4" i="108"/>
  <c r="T15" i="108" s="1"/>
  <c r="T16" i="108" s="1"/>
  <c r="F13" i="68"/>
  <c r="F13" i="64"/>
  <c r="D21" i="120"/>
  <c r="S4" i="108"/>
  <c r="S15" i="108" s="1"/>
  <c r="S16" i="108" s="1"/>
  <c r="S5" i="108"/>
  <c r="S19" i="108" s="1"/>
  <c r="S20" i="108" s="1"/>
  <c r="F36" i="4"/>
  <c r="S6" i="108" s="1"/>
  <c r="S23" i="108" s="1"/>
  <c r="S24" i="108" s="1"/>
  <c r="S3" i="108"/>
  <c r="S11" i="108" s="1"/>
  <c r="S12" i="108" s="1"/>
  <c r="D19" i="120"/>
  <c r="Q6" i="108"/>
  <c r="Q23" i="108" s="1"/>
  <c r="Q24" i="108" s="1"/>
  <c r="F34" i="4"/>
  <c r="Q5" i="108" s="1"/>
  <c r="Q19" i="108" s="1"/>
  <c r="Q20" i="108" s="1"/>
  <c r="Q3" i="108"/>
  <c r="Q11" i="108" s="1"/>
  <c r="Q12" i="108" s="1"/>
  <c r="Q4" i="108"/>
  <c r="Q15" i="108" s="1"/>
  <c r="Q16" i="108" s="1"/>
  <c r="E14" i="4"/>
  <c r="E15" i="4"/>
  <c r="F13" i="60"/>
  <c r="F13" i="63"/>
  <c r="C17" i="108"/>
  <c r="C18" i="108" s="1"/>
  <c r="C19" i="108" s="1"/>
  <c r="A5" i="108"/>
  <c r="D24" i="120"/>
  <c r="V5" i="108"/>
  <c r="V19" i="108" s="1"/>
  <c r="V20" i="108" s="1"/>
  <c r="F39" i="4"/>
  <c r="V3" i="108"/>
  <c r="V11" i="108" s="1"/>
  <c r="V12" i="108" s="1"/>
  <c r="V4" i="108"/>
  <c r="V15" i="108" s="1"/>
  <c r="V16" i="108" s="1"/>
  <c r="V6" i="108"/>
  <c r="V23" i="108" s="1"/>
  <c r="V24" i="108" s="1"/>
  <c r="D26" i="120"/>
  <c r="X6" i="108"/>
  <c r="X23" i="108" s="1"/>
  <c r="X24" i="108" s="1"/>
  <c r="X4" i="108"/>
  <c r="X15" i="108" s="1"/>
  <c r="X16" i="108" s="1"/>
  <c r="X5" i="108"/>
  <c r="X19" i="108" s="1"/>
  <c r="X20" i="108" s="1"/>
  <c r="X3" i="108"/>
  <c r="X11" i="108" s="1"/>
  <c r="X12" i="108" s="1"/>
  <c r="F41" i="4"/>
  <c r="F13" i="61"/>
  <c r="D35" i="120"/>
  <c r="AG5" i="108"/>
  <c r="AG19" i="108" s="1"/>
  <c r="AG20" i="108" s="1"/>
  <c r="AG6" i="108"/>
  <c r="AG23" i="108" s="1"/>
  <c r="AG24" i="108" s="1"/>
  <c r="AG3" i="108"/>
  <c r="AG11" i="108" s="1"/>
  <c r="AG12" i="108" s="1"/>
  <c r="AG4" i="108"/>
  <c r="AG15" i="108" s="1"/>
  <c r="AG16" i="108" s="1"/>
  <c r="F50" i="4"/>
  <c r="D27" i="120"/>
  <c r="Y5" i="108"/>
  <c r="Y19" i="108" s="1"/>
  <c r="Y20" i="108" s="1"/>
  <c r="Y4" i="108"/>
  <c r="Y15" i="108" s="1"/>
  <c r="Y16" i="108" s="1"/>
  <c r="Y6" i="108"/>
  <c r="Y23" i="108" s="1"/>
  <c r="Y24" i="108" s="1"/>
  <c r="F42" i="4"/>
  <c r="Y3" i="108"/>
  <c r="Y11" i="108" s="1"/>
  <c r="Y12" i="108" s="1"/>
  <c r="F13" i="107"/>
  <c r="D29" i="120"/>
  <c r="AA6" i="108"/>
  <c r="AA23" i="108" s="1"/>
  <c r="AA24" i="108" s="1"/>
  <c r="AA3" i="108"/>
  <c r="AA11" i="108" s="1"/>
  <c r="AA12" i="108" s="1"/>
  <c r="AA4" i="108"/>
  <c r="AA15" i="108" s="1"/>
  <c r="AA16" i="108" s="1"/>
  <c r="AA5" i="108"/>
  <c r="AA19" i="108" s="1"/>
  <c r="AA20" i="108" s="1"/>
  <c r="F44" i="4"/>
  <c r="AC5" i="108"/>
  <c r="AC19" i="108" s="1"/>
  <c r="AC20" i="108" s="1"/>
  <c r="AC6" i="108"/>
  <c r="AC23" i="108" s="1"/>
  <c r="AC24" i="108" s="1"/>
  <c r="D31" i="120"/>
  <c r="AC3" i="108"/>
  <c r="AC11" i="108" s="1"/>
  <c r="AC12" i="108" s="1"/>
  <c r="AC4" i="108"/>
  <c r="AC15" i="108" s="1"/>
  <c r="AC16" i="108" s="1"/>
  <c r="F46" i="4"/>
  <c r="D33" i="120"/>
  <c r="AE6" i="108"/>
  <c r="AE23" i="108" s="1"/>
  <c r="AE24" i="108" s="1"/>
  <c r="AE3" i="108"/>
  <c r="AE11" i="108" s="1"/>
  <c r="AE12" i="108" s="1"/>
  <c r="AE4" i="108"/>
  <c r="AE15" i="108" s="1"/>
  <c r="AE16" i="108" s="1"/>
  <c r="AE5" i="108"/>
  <c r="AE19" i="108" s="1"/>
  <c r="AE20" i="108" s="1"/>
  <c r="F48" i="4"/>
  <c r="D34" i="120"/>
  <c r="AF6" i="108"/>
  <c r="AF23" i="108" s="1"/>
  <c r="AF24" i="108" s="1"/>
  <c r="AF5" i="108"/>
  <c r="AF19" i="108" s="1"/>
  <c r="AF20" i="108" s="1"/>
  <c r="AF3" i="108"/>
  <c r="AF11" i="108" s="1"/>
  <c r="AF12" i="108" s="1"/>
  <c r="F49" i="4"/>
  <c r="AF4" i="108"/>
  <c r="AF15" i="108" s="1"/>
  <c r="AF16" i="108" s="1"/>
  <c r="D28" i="120"/>
  <c r="Z4" i="108"/>
  <c r="Z15" i="108" s="1"/>
  <c r="Z16" i="108" s="1"/>
  <c r="F43" i="4"/>
  <c r="Z6" i="108"/>
  <c r="Z23" i="108" s="1"/>
  <c r="Z24" i="108" s="1"/>
  <c r="Z5" i="108"/>
  <c r="Z19" i="108" s="1"/>
  <c r="Z20" i="108" s="1"/>
  <c r="Z3" i="108"/>
  <c r="Z11" i="108" s="1"/>
  <c r="Z12" i="108" s="1"/>
  <c r="D30" i="120"/>
  <c r="AB6" i="108"/>
  <c r="AB23" i="108" s="1"/>
  <c r="AB24" i="108" s="1"/>
  <c r="AB5" i="108"/>
  <c r="AB19" i="108" s="1"/>
  <c r="AB20" i="108" s="1"/>
  <c r="AB3" i="108"/>
  <c r="AB11" i="108" s="1"/>
  <c r="AB12" i="108" s="1"/>
  <c r="AB4" i="108"/>
  <c r="AB15" i="108" s="1"/>
  <c r="AB16" i="108" s="1"/>
  <c r="F45" i="4"/>
  <c r="D32" i="120"/>
  <c r="AD4" i="108"/>
  <c r="AD15" i="108" s="1"/>
  <c r="AD16" i="108" s="1"/>
  <c r="AD6" i="108"/>
  <c r="AD23" i="108" s="1"/>
  <c r="AD24" i="108" s="1"/>
  <c r="AD5" i="108"/>
  <c r="AD19" i="108" s="1"/>
  <c r="AD20" i="108" s="1"/>
  <c r="AD3" i="108"/>
  <c r="AD11" i="108" s="1"/>
  <c r="AD12" i="108" s="1"/>
  <c r="F47" i="4"/>
  <c r="AV32" i="108" l="1"/>
  <c r="F5" i="108"/>
  <c r="F19" i="108" s="1"/>
  <c r="F20" i="108" s="1"/>
  <c r="AM40" i="108" s="1"/>
  <c r="E4" i="108"/>
  <c r="E15" i="108" s="1"/>
  <c r="E16" i="108" s="1"/>
  <c r="E17" i="108" s="1"/>
  <c r="G4" i="108"/>
  <c r="G15" i="108" s="1"/>
  <c r="G16" i="108" s="1"/>
  <c r="AN36" i="108" s="1"/>
  <c r="G5" i="108"/>
  <c r="G19" i="108" s="1"/>
  <c r="G20" i="108" s="1"/>
  <c r="G21" i="108" s="1"/>
  <c r="G6" i="108"/>
  <c r="G23" i="108" s="1"/>
  <c r="G24" i="108" s="1"/>
  <c r="AN44" i="108" s="1"/>
  <c r="W17" i="108"/>
  <c r="E6" i="108"/>
  <c r="E23" i="108" s="1"/>
  <c r="E24" i="108" s="1"/>
  <c r="E25" i="108" s="1"/>
  <c r="D5" i="108"/>
  <c r="D19" i="108" s="1"/>
  <c r="D20" i="108" s="1"/>
  <c r="D21" i="108" s="1"/>
  <c r="AV40" i="108"/>
  <c r="O21" i="108"/>
  <c r="P21" i="108"/>
  <c r="AV44" i="108"/>
  <c r="O25" i="108"/>
  <c r="P25" i="108"/>
  <c r="AW32" i="108"/>
  <c r="AW36" i="108"/>
  <c r="N17" i="108"/>
  <c r="AT44" i="108"/>
  <c r="W25" i="108"/>
  <c r="F16" i="4"/>
  <c r="BD40" i="108"/>
  <c r="F2" i="54"/>
  <c r="E2" i="54"/>
  <c r="F13" i="108"/>
  <c r="AM32" i="108"/>
  <c r="AR40" i="108"/>
  <c r="K21" i="108"/>
  <c r="AK44" i="108"/>
  <c r="D25" i="108"/>
  <c r="AR32" i="108"/>
  <c r="K13" i="108"/>
  <c r="AM44" i="108"/>
  <c r="F25" i="108"/>
  <c r="D13" i="108"/>
  <c r="AK32" i="108"/>
  <c r="AR36" i="108"/>
  <c r="K17" i="108"/>
  <c r="BD32" i="108"/>
  <c r="AM36" i="108"/>
  <c r="F17" i="108"/>
  <c r="AN32" i="108"/>
  <c r="G13" i="108"/>
  <c r="D17" i="108"/>
  <c r="AK36" i="108"/>
  <c r="AR44" i="108"/>
  <c r="K25" i="108"/>
  <c r="AL32" i="108"/>
  <c r="E13" i="108"/>
  <c r="E9" i="120"/>
  <c r="E7" i="120"/>
  <c r="E8" i="120"/>
  <c r="I25" i="108"/>
  <c r="AP44" i="108"/>
  <c r="AL40" i="108"/>
  <c r="E21" i="108"/>
  <c r="AP40" i="108"/>
  <c r="I21" i="108"/>
  <c r="E17" i="4"/>
  <c r="AP32" i="108"/>
  <c r="I13" i="108"/>
  <c r="AP36" i="108"/>
  <c r="I17" i="108"/>
  <c r="U13" i="108"/>
  <c r="BB32" i="108"/>
  <c r="G2" i="54"/>
  <c r="F14" i="4"/>
  <c r="F15" i="4"/>
  <c r="BB40" i="108"/>
  <c r="U21" i="108"/>
  <c r="U17" i="108"/>
  <c r="BB36" i="108"/>
  <c r="F13" i="4"/>
  <c r="AU32" i="108"/>
  <c r="BB44" i="108"/>
  <c r="U25" i="108"/>
  <c r="AT36" i="108"/>
  <c r="L25" i="108"/>
  <c r="AS44" i="108"/>
  <c r="AU40" i="108"/>
  <c r="N21" i="108"/>
  <c r="E27" i="120"/>
  <c r="AT40" i="108"/>
  <c r="M21" i="108"/>
  <c r="E19" i="120"/>
  <c r="L17" i="108"/>
  <c r="L13" i="108"/>
  <c r="AS32" i="108"/>
  <c r="E26" i="120"/>
  <c r="E24" i="120"/>
  <c r="E14" i="120"/>
  <c r="E12" i="120"/>
  <c r="AO40" i="108"/>
  <c r="H21" i="108"/>
  <c r="AO44" i="108"/>
  <c r="H25" i="108"/>
  <c r="E18" i="120"/>
  <c r="E13" i="120"/>
  <c r="E15" i="120"/>
  <c r="E16" i="120"/>
  <c r="E11" i="120"/>
  <c r="E10" i="120"/>
  <c r="E17" i="120"/>
  <c r="AQ44" i="108"/>
  <c r="J25" i="108"/>
  <c r="AQ40" i="108"/>
  <c r="J21" i="108"/>
  <c r="H13" i="108"/>
  <c r="AO32" i="108"/>
  <c r="AO36" i="108"/>
  <c r="H17" i="108"/>
  <c r="J17" i="108"/>
  <c r="AQ36" i="108"/>
  <c r="AQ32" i="108"/>
  <c r="J13" i="108"/>
  <c r="BA44" i="108"/>
  <c r="T25" i="108"/>
  <c r="BA40" i="108"/>
  <c r="T21" i="108"/>
  <c r="AY44" i="108"/>
  <c r="R25" i="108"/>
  <c r="R21" i="108"/>
  <c r="AY40" i="108"/>
  <c r="T17" i="108"/>
  <c r="BA36" i="108"/>
  <c r="BA32" i="108"/>
  <c r="T13" i="108"/>
  <c r="AY32" i="108"/>
  <c r="R13" i="108"/>
  <c r="AY36" i="108"/>
  <c r="R17" i="108"/>
  <c r="C16" i="108"/>
  <c r="AJ16" i="108" s="1"/>
  <c r="AX36" i="108"/>
  <c r="Q17" i="108"/>
  <c r="Q21" i="108"/>
  <c r="AX40" i="108"/>
  <c r="E23" i="120"/>
  <c r="E20" i="120"/>
  <c r="E22" i="120"/>
  <c r="AZ44" i="108"/>
  <c r="S25" i="108"/>
  <c r="AZ36" i="108"/>
  <c r="S17" i="108"/>
  <c r="AX32" i="108"/>
  <c r="Q13" i="108"/>
  <c r="AX44" i="108"/>
  <c r="Q25" i="108"/>
  <c r="AZ32" i="108"/>
  <c r="S13" i="108"/>
  <c r="AZ40" i="108"/>
  <c r="S21" i="108"/>
  <c r="E21" i="120"/>
  <c r="C21" i="108"/>
  <c r="C22" i="108" s="1"/>
  <c r="C23" i="108" s="1"/>
  <c r="C24" i="108" s="1"/>
  <c r="AJ24" i="108" s="1"/>
  <c r="A6" i="108"/>
  <c r="BS12" i="108"/>
  <c r="BS8" i="108" s="1"/>
  <c r="CD12" i="108"/>
  <c r="AY12" i="108" s="1"/>
  <c r="BP12" i="108"/>
  <c r="AK12" i="108" s="1"/>
  <c r="CQ12" i="108"/>
  <c r="BL12" i="108" s="1"/>
  <c r="CE12" i="108"/>
  <c r="AZ12" i="108" s="1"/>
  <c r="BU12" i="108"/>
  <c r="BU8" i="108" s="1"/>
  <c r="CS12" i="108"/>
  <c r="BN12" i="108" s="1"/>
  <c r="B12" i="108"/>
  <c r="BR12" i="108"/>
  <c r="CL12" i="108"/>
  <c r="BG12" i="108" s="1"/>
  <c r="BX12" i="108"/>
  <c r="AS12" i="108" s="1"/>
  <c r="CI12" i="108"/>
  <c r="BD12" i="108" s="1"/>
  <c r="CB12" i="108"/>
  <c r="AW12" i="108" s="1"/>
  <c r="BY12" i="108"/>
  <c r="AT12" i="108" s="1"/>
  <c r="E32" i="120"/>
  <c r="E30" i="120"/>
  <c r="BC36" i="108"/>
  <c r="V17" i="108"/>
  <c r="V25" i="108"/>
  <c r="BC44" i="108"/>
  <c r="V13" i="108"/>
  <c r="BC32" i="108"/>
  <c r="BC40" i="108"/>
  <c r="V21" i="108"/>
  <c r="E25" i="120"/>
  <c r="CO12" i="108"/>
  <c r="BJ12" i="108" s="1"/>
  <c r="CF12" i="108"/>
  <c r="BA12" i="108" s="1"/>
  <c r="CJ12" i="108"/>
  <c r="BE12" i="108" s="1"/>
  <c r="X21" i="108"/>
  <c r="BE40" i="108"/>
  <c r="BE44" i="108"/>
  <c r="X25" i="108"/>
  <c r="X13" i="108"/>
  <c r="BE32" i="108"/>
  <c r="BE36" i="108"/>
  <c r="X17" i="108"/>
  <c r="CK12" i="108"/>
  <c r="BF12" i="108" s="1"/>
  <c r="BT12" i="108"/>
  <c r="BT8" i="108" s="1"/>
  <c r="BF36" i="108"/>
  <c r="Y17" i="108"/>
  <c r="BN36" i="108"/>
  <c r="AG17" i="108"/>
  <c r="BN44" i="108"/>
  <c r="AG25" i="108"/>
  <c r="BF32" i="108"/>
  <c r="Y13" i="108"/>
  <c r="BF44" i="108"/>
  <c r="Y25" i="108"/>
  <c r="BF40" i="108"/>
  <c r="Y21" i="108"/>
  <c r="BN32" i="108"/>
  <c r="AG13" i="108"/>
  <c r="AG21" i="108"/>
  <c r="BN40" i="108"/>
  <c r="BK40" i="108"/>
  <c r="AD21" i="108"/>
  <c r="BK36" i="108"/>
  <c r="AD17" i="108"/>
  <c r="BI32" i="108"/>
  <c r="CN12" i="108"/>
  <c r="BI12" i="108" s="1"/>
  <c r="AB13" i="108"/>
  <c r="BI44" i="108"/>
  <c r="AB25" i="108"/>
  <c r="BG32" i="108"/>
  <c r="Z13" i="108"/>
  <c r="BQ12" i="108"/>
  <c r="BQ8" i="108" s="1"/>
  <c r="CH12" i="108"/>
  <c r="BC12" i="108" s="1"/>
  <c r="BV12" i="108"/>
  <c r="BV8" i="108" s="1"/>
  <c r="BG44" i="108"/>
  <c r="Z25" i="108"/>
  <c r="E28" i="120"/>
  <c r="E35" i="120"/>
  <c r="BM36" i="108"/>
  <c r="AF17" i="108"/>
  <c r="BM32" i="108"/>
  <c r="CR12" i="108"/>
  <c r="BM12" i="108" s="1"/>
  <c r="AF13" i="108"/>
  <c r="BM44" i="108"/>
  <c r="AF25" i="108"/>
  <c r="BL36" i="108"/>
  <c r="AE17" i="108"/>
  <c r="BL44" i="108"/>
  <c r="AE25" i="108"/>
  <c r="BJ32" i="108"/>
  <c r="AC13" i="108"/>
  <c r="BJ44" i="108"/>
  <c r="AC25" i="108"/>
  <c r="BH36" i="108"/>
  <c r="AA17" i="108"/>
  <c r="BH44" i="108"/>
  <c r="AA25" i="108"/>
  <c r="BZ12" i="108"/>
  <c r="AU12" i="108" s="1"/>
  <c r="CG12" i="108"/>
  <c r="BB12" i="108" s="1"/>
  <c r="BW12" i="108"/>
  <c r="BW8" i="108" s="1"/>
  <c r="CA12" i="108"/>
  <c r="AV12" i="108" s="1"/>
  <c r="CP12" i="108"/>
  <c r="BK12" i="108" s="1"/>
  <c r="BK32" i="108"/>
  <c r="AD13" i="108"/>
  <c r="BK44" i="108"/>
  <c r="AD25" i="108"/>
  <c r="BI36" i="108"/>
  <c r="AB17" i="108"/>
  <c r="BI40" i="108"/>
  <c r="AB21" i="108"/>
  <c r="BG40" i="108"/>
  <c r="Z21" i="108"/>
  <c r="BG36" i="108"/>
  <c r="Z17" i="108"/>
  <c r="BM40" i="108"/>
  <c r="AF21" i="108"/>
  <c r="E34" i="120"/>
  <c r="AE21" i="108"/>
  <c r="BL40" i="108"/>
  <c r="BL32" i="108"/>
  <c r="AE13" i="108"/>
  <c r="E33" i="120"/>
  <c r="BJ36" i="108"/>
  <c r="AC17" i="108"/>
  <c r="E31" i="120"/>
  <c r="BJ40" i="108"/>
  <c r="AC21" i="108"/>
  <c r="AA21" i="108"/>
  <c r="BH40" i="108"/>
  <c r="BH32" i="108"/>
  <c r="AA13" i="108"/>
  <c r="CM12" i="108"/>
  <c r="BH12" i="108" s="1"/>
  <c r="E29" i="120"/>
  <c r="CC12" i="108"/>
  <c r="AX12" i="108" s="1"/>
  <c r="G8" i="120"/>
  <c r="H35" i="120"/>
  <c r="H9" i="120"/>
  <c r="H31" i="120"/>
  <c r="G15" i="120"/>
  <c r="I23" i="120"/>
  <c r="H11" i="120"/>
  <c r="G13" i="120"/>
  <c r="G28" i="120"/>
  <c r="H19" i="120"/>
  <c r="H32" i="120"/>
  <c r="I32" i="120"/>
  <c r="I28" i="120"/>
  <c r="G22" i="120"/>
  <c r="G16" i="120"/>
  <c r="I31" i="120"/>
  <c r="G29" i="120"/>
  <c r="I25" i="120"/>
  <c r="G34" i="120"/>
  <c r="I16" i="120"/>
  <c r="I24" i="120"/>
  <c r="G33" i="120"/>
  <c r="H21" i="120"/>
  <c r="H10" i="120"/>
  <c r="I12" i="120"/>
  <c r="H26" i="120"/>
  <c r="H23" i="120"/>
  <c r="I19" i="120"/>
  <c r="H8" i="120"/>
  <c r="G19" i="120"/>
  <c r="I11" i="120"/>
  <c r="G14" i="120"/>
  <c r="G26" i="120"/>
  <c r="G23" i="120"/>
  <c r="G24" i="120"/>
  <c r="G10" i="120"/>
  <c r="I10" i="120"/>
  <c r="G21" i="120"/>
  <c r="I15" i="120"/>
  <c r="H34" i="120"/>
  <c r="I17" i="120"/>
  <c r="G32" i="120"/>
  <c r="I26" i="120"/>
  <c r="I27" i="120"/>
  <c r="I7" i="120"/>
  <c r="G18" i="120"/>
  <c r="H15" i="120"/>
  <c r="G20" i="120"/>
  <c r="H20" i="120"/>
  <c r="I33" i="120"/>
  <c r="H17" i="120"/>
  <c r="I20" i="120"/>
  <c r="G17" i="120"/>
  <c r="I6" i="120"/>
  <c r="H18" i="120"/>
  <c r="H28" i="120"/>
  <c r="I18" i="120"/>
  <c r="H30" i="120"/>
  <c r="H12" i="120"/>
  <c r="G12" i="120"/>
  <c r="G31" i="120"/>
  <c r="H33" i="120"/>
  <c r="I29" i="120"/>
  <c r="I35" i="120"/>
  <c r="I9" i="120"/>
  <c r="H27" i="120"/>
  <c r="I14" i="120"/>
  <c r="I21" i="120"/>
  <c r="I22" i="120"/>
  <c r="G35" i="120"/>
  <c r="G27" i="120"/>
  <c r="G30" i="120"/>
  <c r="H29" i="120"/>
  <c r="H25" i="120"/>
  <c r="I13" i="120"/>
  <c r="H14" i="120"/>
  <c r="H6" i="120"/>
  <c r="G7" i="120"/>
  <c r="H13" i="120"/>
  <c r="I34" i="120"/>
  <c r="H22" i="120"/>
  <c r="G25" i="120"/>
  <c r="H24" i="120"/>
  <c r="I30" i="120"/>
  <c r="G11" i="120"/>
  <c r="H16" i="120"/>
  <c r="AL36" i="108" l="1"/>
  <c r="F21" i="108"/>
  <c r="CG16" i="108"/>
  <c r="BB16" i="108" s="1"/>
  <c r="BZ16" i="108"/>
  <c r="BX16" i="108"/>
  <c r="BV16" i="108"/>
  <c r="AQ16" i="108" s="1"/>
  <c r="BU16" i="108"/>
  <c r="AP16" i="108" s="1"/>
  <c r="B16" i="108"/>
  <c r="CP16" i="108"/>
  <c r="BK16" i="108" s="1"/>
  <c r="BQ16" i="108"/>
  <c r="CI16" i="108"/>
  <c r="BD16" i="108" s="1"/>
  <c r="CJ16" i="108"/>
  <c r="BE16" i="108" s="1"/>
  <c r="BW16" i="108"/>
  <c r="AR16" i="108" s="1"/>
  <c r="CD16" i="108"/>
  <c r="AY16" i="108" s="1"/>
  <c r="CK16" i="108"/>
  <c r="BF16" i="108" s="1"/>
  <c r="BR16" i="108"/>
  <c r="AM16" i="108" s="1"/>
  <c r="CQ16" i="108"/>
  <c r="BL16" i="108" s="1"/>
  <c r="CR16" i="108"/>
  <c r="BM16" i="108" s="1"/>
  <c r="G17" i="108"/>
  <c r="CO16" i="108"/>
  <c r="BJ16" i="108" s="1"/>
  <c r="CL16" i="108"/>
  <c r="BG16" i="108" s="1"/>
  <c r="BP16" i="108"/>
  <c r="AK16" i="108" s="1"/>
  <c r="CF16" i="108"/>
  <c r="BA16" i="108" s="1"/>
  <c r="BS16" i="108"/>
  <c r="AN16" i="108" s="1"/>
  <c r="CA16" i="108"/>
  <c r="AV16" i="108" s="1"/>
  <c r="CC16" i="108"/>
  <c r="AX16" i="108" s="1"/>
  <c r="BY16" i="108"/>
  <c r="BT16" i="108"/>
  <c r="AO16" i="108" s="1"/>
  <c r="CH16" i="108"/>
  <c r="BC16" i="108" s="1"/>
  <c r="CS16" i="108"/>
  <c r="BN16" i="108" s="1"/>
  <c r="CB16" i="108"/>
  <c r="AW16" i="108" s="1"/>
  <c r="CE16" i="108"/>
  <c r="AZ16" i="108" s="1"/>
  <c r="CN16" i="108"/>
  <c r="BI16" i="108" s="1"/>
  <c r="CM16" i="108"/>
  <c r="BH16" i="108" s="1"/>
  <c r="CL24" i="108"/>
  <c r="BG24" i="108" s="1"/>
  <c r="G25" i="108"/>
  <c r="AN40" i="108"/>
  <c r="BR20" i="108"/>
  <c r="CP20" i="108"/>
  <c r="BK20" i="108" s="1"/>
  <c r="AK40" i="108"/>
  <c r="AK9" i="108" s="1"/>
  <c r="CM20" i="108"/>
  <c r="BH20" i="108" s="1"/>
  <c r="CK20" i="108"/>
  <c r="BF20" i="108" s="1"/>
  <c r="BQ20" i="108"/>
  <c r="AL20" i="108" s="1"/>
  <c r="CC24" i="108"/>
  <c r="AX24" i="108" s="1"/>
  <c r="CF20" i="108"/>
  <c r="BA20" i="108" s="1"/>
  <c r="CB20" i="108"/>
  <c r="AW20" i="108" s="1"/>
  <c r="BP20" i="108"/>
  <c r="AK20" i="108" s="1"/>
  <c r="BW20" i="108"/>
  <c r="AR20" i="108" s="1"/>
  <c r="CG20" i="108"/>
  <c r="BB20" i="108" s="1"/>
  <c r="CD20" i="108"/>
  <c r="AY20" i="108" s="1"/>
  <c r="CJ20" i="108"/>
  <c r="BE20" i="108" s="1"/>
  <c r="BY20" i="108"/>
  <c r="AT20" i="108" s="1"/>
  <c r="CA20" i="108"/>
  <c r="AV20" i="108" s="1"/>
  <c r="BQ24" i="108"/>
  <c r="CO20" i="108"/>
  <c r="BJ20" i="108" s="1"/>
  <c r="CQ20" i="108"/>
  <c r="BL20" i="108" s="1"/>
  <c r="CR20" i="108"/>
  <c r="BM20" i="108" s="1"/>
  <c r="CS20" i="108"/>
  <c r="BN20" i="108" s="1"/>
  <c r="BS20" i="108"/>
  <c r="BX20" i="108"/>
  <c r="AS20" i="108" s="1"/>
  <c r="BT20" i="108"/>
  <c r="AO20" i="108" s="1"/>
  <c r="CC20" i="108"/>
  <c r="AX20" i="108" s="1"/>
  <c r="BU20" i="108"/>
  <c r="AP20" i="108" s="1"/>
  <c r="B20" i="108"/>
  <c r="CL20" i="108"/>
  <c r="BG20" i="108" s="1"/>
  <c r="CI20" i="108"/>
  <c r="BD20" i="108" s="1"/>
  <c r="BZ20" i="108"/>
  <c r="AU20" i="108" s="1"/>
  <c r="CE20" i="108"/>
  <c r="AZ20" i="108" s="1"/>
  <c r="BV20" i="108"/>
  <c r="AQ20" i="108" s="1"/>
  <c r="CH20" i="108"/>
  <c r="BC20" i="108" s="1"/>
  <c r="CN20" i="108"/>
  <c r="BI20" i="108" s="1"/>
  <c r="CH24" i="108"/>
  <c r="BC24" i="108" s="1"/>
  <c r="BP24" i="108"/>
  <c r="AK24" i="108" s="1"/>
  <c r="CD24" i="108"/>
  <c r="AY24" i="108" s="1"/>
  <c r="CM24" i="108"/>
  <c r="BH24" i="108" s="1"/>
  <c r="CR24" i="108"/>
  <c r="BM24" i="108" s="1"/>
  <c r="BR24" i="108"/>
  <c r="AM24" i="108" s="1"/>
  <c r="CJ24" i="108"/>
  <c r="BE24" i="108" s="1"/>
  <c r="CI24" i="108"/>
  <c r="BD24" i="108" s="1"/>
  <c r="CG24" i="108"/>
  <c r="BB24" i="108" s="1"/>
  <c r="BW24" i="108"/>
  <c r="AR24" i="108" s="1"/>
  <c r="CK24" i="108"/>
  <c r="BF24" i="108" s="1"/>
  <c r="AL44" i="108"/>
  <c r="AL9" i="108" s="1"/>
  <c r="CP24" i="108"/>
  <c r="BK24" i="108" s="1"/>
  <c r="CO24" i="108"/>
  <c r="BJ24" i="108" s="1"/>
  <c r="CQ24" i="108"/>
  <c r="BL24" i="108" s="1"/>
  <c r="CB24" i="108"/>
  <c r="AW24" i="108" s="1"/>
  <c r="CF24" i="108"/>
  <c r="BA24" i="108" s="1"/>
  <c r="BZ24" i="108"/>
  <c r="AU24" i="108" s="1"/>
  <c r="BV24" i="108"/>
  <c r="AQ24" i="108" s="1"/>
  <c r="BY24" i="108"/>
  <c r="AT24" i="108" s="1"/>
  <c r="CA24" i="108"/>
  <c r="AV24" i="108" s="1"/>
  <c r="BU24" i="108"/>
  <c r="AP24" i="108" s="1"/>
  <c r="B24" i="108"/>
  <c r="BX24" i="108"/>
  <c r="AS24" i="108" s="1"/>
  <c r="CE24" i="108"/>
  <c r="AZ24" i="108" s="1"/>
  <c r="BS24" i="108"/>
  <c r="CS24" i="108"/>
  <c r="BN24" i="108" s="1"/>
  <c r="BT24" i="108"/>
  <c r="AO24" i="108" s="1"/>
  <c r="CN24" i="108"/>
  <c r="BI24" i="108" s="1"/>
  <c r="F17" i="4"/>
  <c r="G17" i="4" s="1"/>
  <c r="AV9" i="108"/>
  <c r="AW9" i="108"/>
  <c r="BD9" i="108"/>
  <c r="H2" i="54"/>
  <c r="AM12" i="108"/>
  <c r="AO12" i="108"/>
  <c r="AM9" i="108"/>
  <c r="AN9" i="108"/>
  <c r="AR9" i="108"/>
  <c r="AP9" i="108"/>
  <c r="BR8" i="108"/>
  <c r="AN12" i="108"/>
  <c r="AS9" i="108"/>
  <c r="AU9" i="108"/>
  <c r="BB9" i="108"/>
  <c r="AT9" i="108"/>
  <c r="BL9" i="108"/>
  <c r="AO9" i="108"/>
  <c r="BA9" i="108"/>
  <c r="AQ9" i="108"/>
  <c r="AY9" i="108"/>
  <c r="AL12" i="108"/>
  <c r="AP12" i="108"/>
  <c r="AQ12" i="108"/>
  <c r="AR12" i="108"/>
  <c r="BH9" i="108"/>
  <c r="BC9" i="108"/>
  <c r="BE9" i="108"/>
  <c r="BN9" i="108"/>
  <c r="BF9" i="108"/>
  <c r="AU16" i="108"/>
  <c r="AT16" i="108"/>
  <c r="BJ9" i="108"/>
  <c r="BG9" i="108"/>
  <c r="BI9" i="108"/>
  <c r="AS16" i="108"/>
  <c r="BK9" i="108"/>
  <c r="BM9" i="108"/>
  <c r="AN24" i="108" l="1"/>
  <c r="AM20" i="108"/>
  <c r="AL16" i="108"/>
  <c r="AN20" i="108"/>
  <c r="AL24" i="108"/>
  <c r="C20" i="108"/>
  <c r="AJ20" i="108" s="1"/>
  <c r="AZ9" i="108"/>
  <c r="AX9" i="108"/>
  <c r="J8" i="121" l="1"/>
  <c r="F14" i="50" l="1"/>
  <c r="F35" i="50"/>
  <c r="F45" i="50"/>
  <c r="F9" i="50"/>
  <c r="F44" i="50"/>
  <c r="F7" i="50"/>
  <c r="F51" i="50"/>
  <c r="F50" i="50"/>
  <c r="F40" i="50"/>
  <c r="F49" i="50"/>
  <c r="F6" i="50"/>
  <c r="F42" i="50"/>
  <c r="F23" i="50"/>
  <c r="F54" i="50"/>
  <c r="F17" i="50"/>
  <c r="F24" i="50"/>
  <c r="F21" i="50"/>
  <c r="F18" i="50"/>
  <c r="F5" i="50"/>
  <c r="F22" i="50"/>
  <c r="F15" i="50"/>
  <c r="F31" i="50"/>
  <c r="F38" i="50"/>
  <c r="F41" i="50"/>
  <c r="F39" i="50"/>
  <c r="F33" i="50"/>
  <c r="F32" i="50"/>
  <c r="F25" i="50"/>
  <c r="F11" i="50"/>
  <c r="F36" i="50"/>
  <c r="F29" i="50"/>
  <c r="F16" i="50"/>
  <c r="F10" i="50"/>
  <c r="F53" i="50"/>
  <c r="F46" i="50"/>
  <c r="F37" i="50"/>
  <c r="F19" i="50"/>
  <c r="AD4" i="13"/>
  <c r="Q4" i="13"/>
  <c r="AH4" i="13"/>
  <c r="H4" i="13"/>
  <c r="AT4" i="13"/>
  <c r="BC4" i="13"/>
  <c r="U4" i="13"/>
  <c r="AZ4" i="13"/>
  <c r="AU4" i="13"/>
  <c r="AW4" i="13"/>
  <c r="Z4" i="13"/>
  <c r="I4" i="13"/>
  <c r="R4" i="13"/>
  <c r="S4" i="13"/>
  <c r="AX4" i="13"/>
  <c r="AA4" i="13"/>
  <c r="W4" i="13"/>
  <c r="L4" i="13"/>
  <c r="T4" i="13"/>
  <c r="O4" i="13"/>
  <c r="P4" i="13"/>
  <c r="BD4" i="13"/>
  <c r="AN4" i="13"/>
  <c r="J4" i="13"/>
  <c r="AQ4" i="13"/>
  <c r="BB4" i="13"/>
  <c r="M4" i="13"/>
  <c r="BA4" i="13"/>
  <c r="AI4" i="13"/>
  <c r="AS4" i="13"/>
  <c r="AK4" i="13"/>
  <c r="N4" i="13"/>
  <c r="AO6" i="13"/>
  <c r="AY6" i="13"/>
  <c r="AS6" i="13"/>
  <c r="BB6" i="13"/>
  <c r="Z6" i="13"/>
  <c r="S6" i="13"/>
  <c r="AK6" i="13"/>
  <c r="BC6" i="13"/>
  <c r="AA6" i="13"/>
  <c r="P6" i="13"/>
  <c r="AN6" i="13"/>
  <c r="O6" i="13"/>
  <c r="AB6" i="13"/>
  <c r="AT6" i="13"/>
  <c r="AU6" i="13"/>
  <c r="AL6" i="13"/>
  <c r="N6" i="13"/>
  <c r="AC6" i="13"/>
  <c r="R6" i="13"/>
  <c r="AX6" i="13"/>
  <c r="AI6" i="13"/>
  <c r="Q6" i="13"/>
  <c r="W6" i="13"/>
  <c r="AH6" i="13"/>
  <c r="AE6" i="13"/>
  <c r="T6" i="13"/>
  <c r="V6" i="13"/>
  <c r="BA6" i="13"/>
  <c r="AG6" i="13"/>
  <c r="BD6" i="13"/>
  <c r="H6" i="13"/>
  <c r="M6" i="13"/>
  <c r="U6" i="13"/>
  <c r="J6" i="13"/>
  <c r="AD6" i="13"/>
  <c r="L6" i="13"/>
  <c r="AF6" i="13"/>
  <c r="X5" i="13"/>
  <c r="AY5" i="13"/>
  <c r="Z5" i="13"/>
  <c r="AI5" i="13"/>
  <c r="I5" i="13"/>
  <c r="AP5" i="13"/>
  <c r="AO5" i="13"/>
  <c r="BC5" i="13"/>
  <c r="AN5" i="13"/>
  <c r="BA5" i="13"/>
  <c r="AG5" i="13"/>
  <c r="Q5" i="13"/>
  <c r="AZ5" i="13"/>
  <c r="AR5" i="13"/>
  <c r="S5" i="13"/>
  <c r="AH5" i="13"/>
  <c r="AV5" i="13"/>
  <c r="P5" i="13"/>
  <c r="T5" i="13"/>
  <c r="Y5" i="13"/>
  <c r="L5" i="13"/>
  <c r="AA5" i="13"/>
  <c r="AE5" i="13"/>
  <c r="M5" i="13"/>
  <c r="AL5" i="13"/>
  <c r="W5" i="13"/>
  <c r="P3" i="13"/>
  <c r="AU3" i="13"/>
  <c r="K3" i="13"/>
  <c r="AR3" i="13"/>
  <c r="Y3" i="13"/>
  <c r="Z3" i="13"/>
  <c r="W3" i="13"/>
  <c r="G3" i="13"/>
  <c r="X3" i="13"/>
  <c r="Q3" i="13"/>
  <c r="AO3" i="13"/>
  <c r="AI3" i="13"/>
  <c r="AH3" i="13"/>
  <c r="AA3" i="13"/>
  <c r="AE3" i="13"/>
  <c r="R3" i="13"/>
  <c r="L3" i="13"/>
  <c r="BC3" i="13"/>
  <c r="AV3" i="13"/>
  <c r="AM3" i="13"/>
  <c r="P10" i="13"/>
  <c r="G12" i="54" s="1"/>
  <c r="AF10" i="13"/>
  <c r="G28" i="54" s="1"/>
  <c r="BA10" i="13"/>
  <c r="G49" i="54" s="1"/>
  <c r="AC10" i="13"/>
  <c r="G25" i="54" s="1"/>
  <c r="AP10" i="13"/>
  <c r="G38" i="54" s="1"/>
  <c r="AR10" i="13"/>
  <c r="G40" i="54" s="1"/>
  <c r="S10" i="13"/>
  <c r="G15" i="54" s="1"/>
  <c r="Z10" i="13"/>
  <c r="G22" i="54" s="1"/>
  <c r="W10" i="13"/>
  <c r="G19" i="54" s="1"/>
  <c r="G10" i="13"/>
  <c r="G3" i="54" s="1"/>
  <c r="X10" i="13"/>
  <c r="G20" i="54" s="1"/>
  <c r="Q10" i="13"/>
  <c r="G13" i="54" s="1"/>
  <c r="AN10" i="13"/>
  <c r="G36" i="54" s="1"/>
  <c r="AI10" i="13"/>
  <c r="G31" i="54" s="1"/>
  <c r="AH10" i="13"/>
  <c r="G30" i="54" s="1"/>
  <c r="O10" i="13"/>
  <c r="G11" i="54" s="1"/>
  <c r="AA10" i="13"/>
  <c r="G23" i="54" s="1"/>
  <c r="M10" i="13"/>
  <c r="G9" i="54" s="1"/>
  <c r="AE10" i="13"/>
  <c r="G27" i="54" s="1"/>
  <c r="L10" i="13"/>
  <c r="G8" i="54" s="1"/>
  <c r="BC10" i="13"/>
  <c r="G51" i="54" s="1"/>
  <c r="AV10" i="13"/>
  <c r="G44" i="54" s="1"/>
  <c r="AO9" i="13"/>
  <c r="F37" i="54" s="1"/>
  <c r="AZ9" i="13"/>
  <c r="F48" i="54" s="1"/>
  <c r="AS9" i="13"/>
  <c r="F41" i="54" s="1"/>
  <c r="BB9" i="13"/>
  <c r="F50" i="54" s="1"/>
  <c r="AW9" i="13"/>
  <c r="F45" i="54" s="1"/>
  <c r="Z9" i="13"/>
  <c r="F22" i="54" s="1"/>
  <c r="S9" i="13"/>
  <c r="F15" i="54" s="1"/>
  <c r="BC9" i="13"/>
  <c r="F51" i="54" s="1"/>
  <c r="AA9" i="13"/>
  <c r="F23" i="54" s="1"/>
  <c r="P9" i="13"/>
  <c r="F12" i="54" s="1"/>
  <c r="AN9" i="13"/>
  <c r="F36" i="54" s="1"/>
  <c r="O9" i="13"/>
  <c r="F11" i="54" s="1"/>
  <c r="AB9" i="13"/>
  <c r="F24" i="54" s="1"/>
  <c r="AU9" i="13"/>
  <c r="F43" i="54" s="1"/>
  <c r="AL9" i="13"/>
  <c r="F34" i="54" s="1"/>
  <c r="N9" i="13"/>
  <c r="F10" i="54" s="1"/>
  <c r="R9" i="13"/>
  <c r="F14" i="54" s="1"/>
  <c r="AX9" i="13"/>
  <c r="F46" i="54" s="1"/>
  <c r="AI9" i="13"/>
  <c r="F31" i="54" s="1"/>
  <c r="Q9" i="13"/>
  <c r="F13" i="54" s="1"/>
  <c r="W9" i="13"/>
  <c r="F19" i="54" s="1"/>
  <c r="AH9" i="13"/>
  <c r="F30" i="54" s="1"/>
  <c r="T9" i="13"/>
  <c r="F16" i="54" s="1"/>
  <c r="V9" i="13"/>
  <c r="F18" i="54" s="1"/>
  <c r="AG9" i="13"/>
  <c r="F29" i="54" s="1"/>
  <c r="BD9" i="13"/>
  <c r="F52" i="54" s="1"/>
  <c r="M9" i="13"/>
  <c r="F9" i="54" s="1"/>
  <c r="U9" i="13"/>
  <c r="F17" i="54" s="1"/>
  <c r="J9" i="13"/>
  <c r="F6" i="54" s="1"/>
  <c r="L9" i="13"/>
  <c r="F8" i="54" s="1"/>
  <c r="X8" i="13"/>
  <c r="E20" i="54" s="1"/>
  <c r="AQ8" i="13"/>
  <c r="E39" i="54" s="1"/>
  <c r="AJ8" i="13"/>
  <c r="E32" i="54" s="1"/>
  <c r="AD8" i="13"/>
  <c r="E26" i="54" s="1"/>
  <c r="U8" i="13"/>
  <c r="E17" i="54" s="1"/>
  <c r="AX8" i="13"/>
  <c r="E46" i="54" s="1"/>
  <c r="AB8" i="13"/>
  <c r="E24" i="54" s="1"/>
  <c r="Z8" i="13"/>
  <c r="E22" i="54" s="1"/>
  <c r="AI8" i="13"/>
  <c r="E31" i="54" s="1"/>
  <c r="AU8" i="13"/>
  <c r="E43" i="54" s="1"/>
  <c r="I8" i="13"/>
  <c r="E5" i="54" s="1"/>
  <c r="AP8" i="13"/>
  <c r="E38" i="54" s="1"/>
  <c r="AO8" i="13"/>
  <c r="E37" i="54" s="1"/>
  <c r="BC8" i="13"/>
  <c r="E51" i="54" s="1"/>
  <c r="N8" i="13"/>
  <c r="E10" i="54" s="1"/>
  <c r="AW8" i="13"/>
  <c r="E45" i="54" s="1"/>
  <c r="H8" i="13"/>
  <c r="E4" i="54" s="1"/>
  <c r="Q8" i="13"/>
  <c r="E13" i="54" s="1"/>
  <c r="AS8" i="13"/>
  <c r="E41" i="54" s="1"/>
  <c r="AZ8" i="13"/>
  <c r="E48" i="54" s="1"/>
  <c r="AR8" i="13"/>
  <c r="E40" i="54" s="1"/>
  <c r="AK8" i="13"/>
  <c r="E33" i="54" s="1"/>
  <c r="AH8" i="13"/>
  <c r="E30" i="54" s="1"/>
  <c r="AV8" i="13"/>
  <c r="E44" i="54" s="1"/>
  <c r="P8" i="13"/>
  <c r="E12" i="54" s="1"/>
  <c r="T8" i="13"/>
  <c r="E16" i="54" s="1"/>
  <c r="Y8" i="13"/>
  <c r="E21" i="54" s="1"/>
  <c r="R8" i="13"/>
  <c r="E14" i="54" s="1"/>
  <c r="L8" i="13"/>
  <c r="AA8" i="13"/>
  <c r="E23" i="54" s="1"/>
  <c r="AE8" i="13"/>
  <c r="W8" i="13"/>
  <c r="E19" i="54" s="1"/>
  <c r="H5" i="13"/>
  <c r="H10" i="13"/>
  <c r="G4" i="54" s="1"/>
  <c r="AC4" i="13"/>
  <c r="AC9" i="13"/>
  <c r="F25" i="54" s="1"/>
  <c r="BA8" i="13"/>
  <c r="M3" i="13"/>
  <c r="M8" i="13"/>
  <c r="I10" i="13"/>
  <c r="G5" i="54" s="1"/>
  <c r="I9" i="13"/>
  <c r="F5" i="54" s="1"/>
  <c r="I3" i="13"/>
  <c r="AQ5" i="13"/>
  <c r="AY3" i="13"/>
  <c r="AY9" i="13"/>
  <c r="F47" i="54" s="1"/>
  <c r="BA9" i="13"/>
  <c r="F49" i="54" s="1"/>
  <c r="BA3" i="13"/>
  <c r="AO10" i="13"/>
  <c r="G37" i="54" s="1"/>
  <c r="AO4" i="13"/>
  <c r="AZ6" i="13"/>
  <c r="AG4" i="13"/>
  <c r="AG10" i="13"/>
  <c r="G29" i="54" s="1"/>
  <c r="AF9" i="13"/>
  <c r="F28" i="54" s="1"/>
  <c r="V4" i="13"/>
  <c r="V10" i="13"/>
  <c r="G18" i="54" s="1"/>
  <c r="K10" i="13"/>
  <c r="G7" i="54" s="1"/>
  <c r="T10" i="13"/>
  <c r="G16" i="54" s="1"/>
  <c r="T3" i="13"/>
  <c r="AL8" i="13"/>
  <c r="AD9" i="13"/>
  <c r="F26" i="54" s="1"/>
  <c r="AL3" i="13"/>
  <c r="AL10" i="13"/>
  <c r="G34" i="54" s="1"/>
  <c r="AE4" i="13"/>
  <c r="AE9" i="13"/>
  <c r="F27" i="54" s="1"/>
  <c r="AU10" i="13"/>
  <c r="G43" i="54" s="1"/>
  <c r="AU5" i="13"/>
  <c r="AP3" i="13"/>
  <c r="AQ10" i="13"/>
  <c r="G39" i="54" s="1"/>
  <c r="AQ3" i="13"/>
  <c r="AY4" i="13"/>
  <c r="AY10" i="13"/>
  <c r="G47" i="54" s="1"/>
  <c r="BD8" i="13"/>
  <c r="BD3" i="13"/>
  <c r="H3" i="13"/>
  <c r="H9" i="13"/>
  <c r="F4" i="54" s="1"/>
  <c r="AK5" i="13"/>
  <c r="AK10" i="13"/>
  <c r="G33" i="54" s="1"/>
  <c r="BD10" i="13"/>
  <c r="G52" i="54" s="1"/>
  <c r="BD5" i="13"/>
  <c r="AM10" i="13"/>
  <c r="G35" i="54" s="1"/>
  <c r="AB4" i="13"/>
  <c r="AF4" i="13"/>
  <c r="Y6" i="13"/>
  <c r="Y10" i="13"/>
  <c r="G21" i="54" s="1"/>
  <c r="AN8" i="13"/>
  <c r="AN3" i="13"/>
  <c r="AL4" i="13"/>
  <c r="AY8" i="13"/>
  <c r="S3" i="13"/>
  <c r="S8" i="13"/>
  <c r="I6" i="13"/>
  <c r="U5" i="13"/>
  <c r="R5" i="13"/>
  <c r="R10" i="13"/>
  <c r="G14" i="54" s="1"/>
  <c r="Y4" i="13"/>
  <c r="Y9" i="13"/>
  <c r="F21" i="54" s="1"/>
  <c r="U10" i="13"/>
  <c r="G17" i="54" s="1"/>
  <c r="U3" i="13"/>
  <c r="AT5" i="13"/>
  <c r="AT10" i="13"/>
  <c r="G42" i="54" s="1"/>
  <c r="AZ10" i="13"/>
  <c r="G48" i="54" s="1"/>
  <c r="AZ3" i="13"/>
  <c r="AT9" i="13"/>
  <c r="F42" i="54" s="1"/>
  <c r="AT3" i="13"/>
  <c r="AQ6" i="13"/>
  <c r="AQ9" i="13"/>
  <c r="F39" i="54" s="1"/>
  <c r="AT8" i="13"/>
  <c r="AW6" i="13"/>
  <c r="AK9" i="13"/>
  <c r="F33" i="54" s="1"/>
  <c r="AK3" i="13"/>
  <c r="AG8" i="13"/>
  <c r="AG3" i="13"/>
  <c r="F30" i="50" l="1"/>
  <c r="F20" i="50"/>
  <c r="F27" i="50"/>
  <c r="F13" i="50"/>
  <c r="F28" i="50"/>
  <c r="F47" i="50"/>
  <c r="F34" i="50"/>
  <c r="F8" i="50"/>
  <c r="F52" i="50"/>
  <c r="F26" i="50"/>
  <c r="F43" i="50"/>
  <c r="F48" i="50"/>
  <c r="F12" i="50"/>
  <c r="G26" i="50" s="1"/>
  <c r="G9" i="50"/>
  <c r="K8" i="13"/>
  <c r="E7" i="54" s="1"/>
  <c r="G8" i="13"/>
  <c r="E3" i="54" s="1"/>
  <c r="AM8" i="13"/>
  <c r="E35" i="54" s="1"/>
  <c r="AD5" i="13"/>
  <c r="AW5" i="13"/>
  <c r="AJ5" i="13"/>
  <c r="AB5" i="13"/>
  <c r="AS5" i="13"/>
  <c r="AX5" i="13"/>
  <c r="N5" i="13"/>
  <c r="AR4" i="13"/>
  <c r="AJ4" i="13"/>
  <c r="AP4" i="13"/>
  <c r="X4" i="13"/>
  <c r="AV4" i="13"/>
  <c r="AF3" i="13"/>
  <c r="V3" i="13"/>
  <c r="AC3" i="13"/>
  <c r="O3" i="13"/>
  <c r="K4" i="13"/>
  <c r="G4" i="13"/>
  <c r="AM4" i="13"/>
  <c r="K5" i="13"/>
  <c r="G5" i="13"/>
  <c r="AM5" i="13"/>
  <c r="AI7" i="13"/>
  <c r="K6" i="13"/>
  <c r="G6" i="13"/>
  <c r="AM6" i="13"/>
  <c r="T7" i="13"/>
  <c r="BA7" i="13"/>
  <c r="H12" i="54"/>
  <c r="K9" i="13"/>
  <c r="F7" i="54" s="1"/>
  <c r="H7" i="54" s="1"/>
  <c r="G9" i="13"/>
  <c r="F3" i="54" s="1"/>
  <c r="AM9" i="13"/>
  <c r="F35" i="54" s="1"/>
  <c r="H35" i="54" s="1"/>
  <c r="G11" i="13"/>
  <c r="AK7" i="13"/>
  <c r="L7" i="13"/>
  <c r="R7" i="13"/>
  <c r="S7" i="13"/>
  <c r="Q7" i="13"/>
  <c r="Z7" i="13"/>
  <c r="W7" i="13"/>
  <c r="AH7" i="13"/>
  <c r="BC7" i="13"/>
  <c r="AR6" i="13"/>
  <c r="AJ6" i="13"/>
  <c r="AP6" i="13"/>
  <c r="X6" i="13"/>
  <c r="AV6" i="13"/>
  <c r="AN7" i="13"/>
  <c r="AU7" i="13"/>
  <c r="J5" i="13"/>
  <c r="AF5" i="13"/>
  <c r="AF7" i="13" s="1"/>
  <c r="V5" i="13"/>
  <c r="V7" i="13" s="1"/>
  <c r="AC5" i="13"/>
  <c r="AC7" i="13" s="1"/>
  <c r="BB5" i="13"/>
  <c r="O5" i="13"/>
  <c r="AG7" i="13"/>
  <c r="Y7" i="13"/>
  <c r="AE7" i="13"/>
  <c r="M7" i="13"/>
  <c r="AA7" i="13"/>
  <c r="P7" i="13"/>
  <c r="AD3" i="13"/>
  <c r="AW3" i="13"/>
  <c r="AJ3" i="13"/>
  <c r="J3" i="13"/>
  <c r="BB3" i="13"/>
  <c r="AB3" i="13"/>
  <c r="AS3" i="13"/>
  <c r="AX3" i="13"/>
  <c r="N3" i="13"/>
  <c r="AO7" i="13"/>
  <c r="Z11" i="13"/>
  <c r="AA11" i="13"/>
  <c r="H23" i="54"/>
  <c r="H16" i="54"/>
  <c r="AI11" i="13"/>
  <c r="Q11" i="13"/>
  <c r="AE11" i="13"/>
  <c r="L11" i="13"/>
  <c r="H30" i="54"/>
  <c r="H13" i="54"/>
  <c r="H31" i="54"/>
  <c r="AD10" i="13"/>
  <c r="G26" i="54" s="1"/>
  <c r="H26" i="54" s="1"/>
  <c r="AW10" i="13"/>
  <c r="G45" i="54" s="1"/>
  <c r="H45" i="54" s="1"/>
  <c r="AJ10" i="13"/>
  <c r="G32" i="54" s="1"/>
  <c r="J10" i="13"/>
  <c r="G6" i="54" s="1"/>
  <c r="BB10" i="13"/>
  <c r="G50" i="54" s="1"/>
  <c r="AB10" i="13"/>
  <c r="G24" i="54" s="1"/>
  <c r="H24" i="54" s="1"/>
  <c r="AS10" i="13"/>
  <c r="G41" i="54" s="1"/>
  <c r="H41" i="54" s="1"/>
  <c r="AX10" i="13"/>
  <c r="G46" i="54" s="1"/>
  <c r="H46" i="54" s="1"/>
  <c r="N10" i="13"/>
  <c r="G10" i="54" s="1"/>
  <c r="H10" i="54" s="1"/>
  <c r="AH11" i="13"/>
  <c r="P11" i="13"/>
  <c r="E27" i="54"/>
  <c r="H27" i="54" s="1"/>
  <c r="E8" i="54"/>
  <c r="H8" i="54" s="1"/>
  <c r="AR9" i="13"/>
  <c r="AJ9" i="13"/>
  <c r="F32" i="54" s="1"/>
  <c r="AP9" i="13"/>
  <c r="F38" i="54" s="1"/>
  <c r="H38" i="54" s="1"/>
  <c r="X9" i="13"/>
  <c r="AV9" i="13"/>
  <c r="BC11" i="13"/>
  <c r="W11" i="13"/>
  <c r="H14" i="54"/>
  <c r="H19" i="54"/>
  <c r="H51" i="54"/>
  <c r="H22" i="54"/>
  <c r="J8" i="13"/>
  <c r="E6" i="54" s="1"/>
  <c r="AF8" i="13"/>
  <c r="E28" i="54" s="1"/>
  <c r="H28" i="54" s="1"/>
  <c r="V8" i="13"/>
  <c r="E18" i="54" s="1"/>
  <c r="H18" i="54" s="1"/>
  <c r="AC8" i="13"/>
  <c r="E25" i="54" s="1"/>
  <c r="H25" i="54" s="1"/>
  <c r="BB8" i="13"/>
  <c r="E50" i="54" s="1"/>
  <c r="H50" i="54" s="1"/>
  <c r="O8" i="13"/>
  <c r="H4" i="54"/>
  <c r="AP11" i="13"/>
  <c r="AK11" i="13"/>
  <c r="Y11" i="13"/>
  <c r="H32" i="54"/>
  <c r="H7" i="13"/>
  <c r="H43" i="54"/>
  <c r="H37" i="54"/>
  <c r="I11" i="13"/>
  <c r="H39" i="54"/>
  <c r="H48" i="54"/>
  <c r="U11" i="13"/>
  <c r="AU11" i="13"/>
  <c r="AZ7" i="13"/>
  <c r="AQ11" i="13"/>
  <c r="AZ11" i="13"/>
  <c r="H17" i="54"/>
  <c r="AO11" i="13"/>
  <c r="AT7" i="13"/>
  <c r="E42" i="54"/>
  <c r="H42" i="54" s="1"/>
  <c r="AT11" i="13"/>
  <c r="U7" i="13"/>
  <c r="E15" i="54"/>
  <c r="H15" i="54" s="1"/>
  <c r="S11" i="13"/>
  <c r="BD7" i="13"/>
  <c r="AQ7" i="13"/>
  <c r="M11" i="13"/>
  <c r="E9" i="54"/>
  <c r="H9" i="54" s="1"/>
  <c r="H5" i="54"/>
  <c r="T11" i="13"/>
  <c r="E36" i="54"/>
  <c r="H36" i="54" s="1"/>
  <c r="AN11" i="13"/>
  <c r="BD11" i="13"/>
  <c r="E52" i="54"/>
  <c r="H52" i="54" s="1"/>
  <c r="E34" i="54"/>
  <c r="H34" i="54" s="1"/>
  <c r="AL11" i="13"/>
  <c r="AY7" i="13"/>
  <c r="I7" i="13"/>
  <c r="E29" i="54"/>
  <c r="H29" i="54" s="1"/>
  <c r="AG11" i="13"/>
  <c r="AY11" i="13"/>
  <c r="E47" i="54"/>
  <c r="H47" i="54" s="1"/>
  <c r="BA11" i="13"/>
  <c r="E49" i="54"/>
  <c r="H49" i="54" s="1"/>
  <c r="H33" i="54"/>
  <c r="H21" i="54"/>
  <c r="H11" i="13"/>
  <c r="R11" i="13"/>
  <c r="AL7" i="13"/>
  <c r="G47" i="50" l="1"/>
  <c r="G43" i="50"/>
  <c r="G35" i="50"/>
  <c r="G4" i="50"/>
  <c r="G21" i="50"/>
  <c r="G39" i="50"/>
  <c r="G17" i="50"/>
  <c r="G20" i="50"/>
  <c r="G11" i="50"/>
  <c r="G40" i="50"/>
  <c r="G19" i="50"/>
  <c r="G34" i="50"/>
  <c r="G45" i="50"/>
  <c r="G14" i="50"/>
  <c r="G50" i="50"/>
  <c r="G16" i="50"/>
  <c r="G44" i="50"/>
  <c r="G33" i="50"/>
  <c r="G13" i="50"/>
  <c r="G42" i="50"/>
  <c r="G28" i="50"/>
  <c r="G32" i="50"/>
  <c r="G18" i="50"/>
  <c r="G27" i="50"/>
  <c r="G7" i="50"/>
  <c r="G49" i="50"/>
  <c r="G22" i="50"/>
  <c r="G36" i="50"/>
  <c r="G8" i="50"/>
  <c r="G6" i="50"/>
  <c r="G41" i="50"/>
  <c r="G5" i="50"/>
  <c r="G29" i="50"/>
  <c r="G53" i="50"/>
  <c r="G10" i="50"/>
  <c r="G51" i="50"/>
  <c r="G25" i="50"/>
  <c r="G23" i="50"/>
  <c r="G52" i="50"/>
  <c r="G54" i="50"/>
  <c r="G38" i="50"/>
  <c r="G48" i="50"/>
  <c r="G24" i="50"/>
  <c r="G12" i="50"/>
  <c r="G30" i="50"/>
  <c r="G37" i="50"/>
  <c r="G46" i="50"/>
  <c r="G15" i="50"/>
  <c r="G31" i="50"/>
  <c r="F78" i="109"/>
  <c r="F54" i="109"/>
  <c r="F20" i="109"/>
  <c r="F22" i="109"/>
  <c r="F24" i="109"/>
  <c r="F26" i="109"/>
  <c r="F28" i="109"/>
  <c r="F30" i="109"/>
  <c r="F19" i="109"/>
  <c r="F21" i="109"/>
  <c r="F23" i="109"/>
  <c r="F25" i="109"/>
  <c r="F27" i="109"/>
  <c r="F29" i="109"/>
  <c r="F31" i="109"/>
  <c r="F6" i="109"/>
  <c r="F10" i="109"/>
  <c r="F12" i="109"/>
  <c r="F14" i="109"/>
  <c r="F16" i="109"/>
  <c r="F18" i="109"/>
  <c r="F11" i="109"/>
  <c r="F13" i="109"/>
  <c r="F15" i="109"/>
  <c r="F17" i="109"/>
  <c r="F7" i="109"/>
  <c r="F9" i="109"/>
  <c r="F5" i="109"/>
  <c r="F74" i="109"/>
  <c r="F76" i="109"/>
  <c r="F75" i="109"/>
  <c r="F77" i="109"/>
  <c r="F61" i="109"/>
  <c r="F64" i="109"/>
  <c r="F66" i="109"/>
  <c r="F68" i="109"/>
  <c r="F70" i="109"/>
  <c r="F72" i="109"/>
  <c r="F65" i="109"/>
  <c r="F67" i="109"/>
  <c r="F69" i="109"/>
  <c r="F71" i="109"/>
  <c r="F73" i="109"/>
  <c r="F56" i="109"/>
  <c r="F58" i="109"/>
  <c r="F55" i="109"/>
  <c r="F57" i="109"/>
  <c r="F59" i="109"/>
  <c r="F52" i="109"/>
  <c r="F51" i="109"/>
  <c r="F53" i="109"/>
  <c r="AX7" i="13"/>
  <c r="AB7" i="13"/>
  <c r="AW7" i="13"/>
  <c r="O7" i="13"/>
  <c r="AV7" i="13"/>
  <c r="AP7" i="13"/>
  <c r="AR7" i="13"/>
  <c r="N7" i="13"/>
  <c r="AS7" i="13"/>
  <c r="AD7" i="13"/>
  <c r="X7" i="13"/>
  <c r="F8" i="13"/>
  <c r="F11" i="13" s="1"/>
  <c r="F4" i="13"/>
  <c r="G7" i="13"/>
  <c r="K7" i="13"/>
  <c r="H3" i="54"/>
  <c r="F4" i="109" s="1"/>
  <c r="BB7" i="13"/>
  <c r="AJ7" i="13"/>
  <c r="AM7" i="13"/>
  <c r="K11" i="13"/>
  <c r="AM11" i="13"/>
  <c r="F6" i="13"/>
  <c r="F3" i="13"/>
  <c r="F5" i="13"/>
  <c r="J7" i="13"/>
  <c r="N11" i="13"/>
  <c r="G53" i="54"/>
  <c r="AF11" i="13"/>
  <c r="AW11" i="13"/>
  <c r="AC11" i="13"/>
  <c r="AB11" i="13"/>
  <c r="AX11" i="13"/>
  <c r="H6" i="54"/>
  <c r="AS11" i="13"/>
  <c r="AJ11" i="13"/>
  <c r="AD11" i="13"/>
  <c r="F44" i="54"/>
  <c r="H44" i="54" s="1"/>
  <c r="AV11" i="13"/>
  <c r="J11" i="13"/>
  <c r="F20" i="54"/>
  <c r="X11" i="13"/>
  <c r="F40" i="54"/>
  <c r="H40" i="54" s="1"/>
  <c r="AR11" i="13"/>
  <c r="V11" i="13"/>
  <c r="BB11" i="13"/>
  <c r="E11" i="54"/>
  <c r="H11" i="54" s="1"/>
  <c r="F62" i="109" s="1"/>
  <c r="O11" i="13"/>
  <c r="F63" i="109" l="1"/>
  <c r="F60" i="109"/>
  <c r="F50" i="109"/>
  <c r="F8" i="109"/>
  <c r="F32" i="109"/>
  <c r="F34" i="109"/>
  <c r="F36" i="109"/>
  <c r="F38" i="109"/>
  <c r="F40" i="109"/>
  <c r="F42" i="109"/>
  <c r="F44" i="109"/>
  <c r="F46" i="109"/>
  <c r="F48" i="109"/>
  <c r="F33" i="109"/>
  <c r="F35" i="109"/>
  <c r="F37" i="109"/>
  <c r="F39" i="109"/>
  <c r="F41" i="109"/>
  <c r="F43" i="109"/>
  <c r="F45" i="109"/>
  <c r="F47" i="109"/>
  <c r="F49" i="109"/>
  <c r="F7" i="13"/>
  <c r="H20" i="54"/>
  <c r="H53" i="54" s="1"/>
  <c r="F53" i="54"/>
  <c r="E53" i="54"/>
  <c r="I8" i="121" l="1"/>
  <c r="M8" i="121"/>
  <c r="G40" i="68" l="1"/>
  <c r="F26" i="102"/>
  <c r="G43" i="89"/>
  <c r="G25" i="64"/>
  <c r="G21" i="72"/>
  <c r="G35" i="78"/>
  <c r="G38" i="58"/>
  <c r="G25" i="87"/>
  <c r="G45" i="76"/>
  <c r="G42" i="98"/>
  <c r="G43" i="79"/>
  <c r="F30" i="105"/>
  <c r="G38" i="93"/>
  <c r="G37" i="79"/>
  <c r="G35" i="77"/>
  <c r="G34" i="16"/>
  <c r="G26" i="77"/>
  <c r="G32" i="64"/>
  <c r="G31" i="16"/>
  <c r="G43" i="84"/>
  <c r="G23" i="100"/>
  <c r="G45" i="58"/>
  <c r="G35" i="63"/>
  <c r="G19" i="86"/>
  <c r="G38" i="66"/>
  <c r="G34" i="63"/>
  <c r="G34" i="87"/>
  <c r="G30" i="105"/>
  <c r="G37" i="60"/>
  <c r="G32" i="65"/>
  <c r="G21" i="70"/>
  <c r="G22" i="83"/>
  <c r="F19" i="107"/>
  <c r="G23" i="66"/>
  <c r="G41" i="82"/>
  <c r="F33" i="104"/>
  <c r="G21" i="83"/>
  <c r="F31" i="68"/>
  <c r="G20" i="70"/>
  <c r="G33" i="79"/>
  <c r="G18" i="73"/>
  <c r="G21" i="81"/>
  <c r="G21" i="88"/>
  <c r="G22" i="74"/>
  <c r="G45" i="16"/>
  <c r="G34" i="68"/>
  <c r="F36" i="101"/>
  <c r="G29" i="87"/>
  <c r="G37" i="75"/>
  <c r="G17" i="62"/>
  <c r="F36" i="65"/>
  <c r="G33" i="69"/>
  <c r="G24" i="78"/>
  <c r="G17" i="83"/>
  <c r="G20" i="65"/>
  <c r="G28" i="76"/>
  <c r="G35" i="73"/>
  <c r="G16" i="63"/>
  <c r="G43" i="94"/>
  <c r="F32" i="89"/>
  <c r="G20" i="74"/>
  <c r="G38" i="63"/>
  <c r="G33" i="62"/>
  <c r="G32" i="88"/>
  <c r="G21" i="58"/>
  <c r="F16" i="78"/>
  <c r="G41" i="64"/>
  <c r="G32" i="68"/>
  <c r="G39" i="76"/>
  <c r="G41" i="93"/>
  <c r="G31" i="73"/>
  <c r="G31" i="79"/>
  <c r="G24" i="16"/>
  <c r="G45" i="74"/>
  <c r="G27" i="65"/>
  <c r="G33" i="80"/>
  <c r="G42" i="90"/>
  <c r="G45" i="64"/>
  <c r="G26" i="78"/>
  <c r="G42" i="66"/>
  <c r="G33" i="77"/>
  <c r="G45" i="72"/>
  <c r="G31" i="68"/>
  <c r="G31" i="82"/>
  <c r="G43" i="96"/>
  <c r="G29" i="63"/>
  <c r="G24" i="62"/>
  <c r="G16" i="96"/>
  <c r="G27" i="62"/>
  <c r="G38" i="71"/>
  <c r="F31" i="83"/>
  <c r="G39" i="60"/>
  <c r="G16" i="58"/>
  <c r="G41" i="66"/>
  <c r="G23" i="78"/>
  <c r="G45" i="87"/>
  <c r="G33" i="73"/>
  <c r="G32" i="74"/>
  <c r="G19" i="100"/>
  <c r="G17" i="88"/>
  <c r="G23" i="103"/>
  <c r="G24" i="95"/>
  <c r="G18" i="58"/>
  <c r="G27" i="97"/>
  <c r="G42" i="73"/>
  <c r="F25" i="95"/>
  <c r="G35" i="88"/>
  <c r="F40" i="61"/>
  <c r="G38" i="76"/>
  <c r="G26" i="71"/>
  <c r="G35" i="83"/>
  <c r="G39" i="99"/>
  <c r="G27" i="58"/>
  <c r="G40" i="76"/>
  <c r="G40" i="73"/>
  <c r="G26" i="83"/>
  <c r="G37" i="83"/>
  <c r="G20" i="97"/>
  <c r="G26" i="97"/>
  <c r="G27" i="60"/>
  <c r="G39" i="66"/>
  <c r="G45" i="70"/>
  <c r="F36" i="87"/>
  <c r="G41" i="69"/>
  <c r="G19" i="83"/>
  <c r="F44" i="104"/>
  <c r="G29" i="76"/>
  <c r="G27" i="78"/>
  <c r="G44" i="67"/>
  <c r="G26" i="103"/>
  <c r="G16" i="71"/>
  <c r="G16" i="64"/>
  <c r="G28" i="74"/>
  <c r="G43" i="66"/>
  <c r="G44" i="70"/>
  <c r="F43" i="16"/>
  <c r="G25" i="85"/>
  <c r="G23" i="76"/>
  <c r="G23" i="106"/>
  <c r="G29" i="61"/>
  <c r="G22" i="107"/>
  <c r="G18" i="90"/>
  <c r="G25" i="84"/>
  <c r="G29" i="83"/>
  <c r="G39" i="70"/>
  <c r="G30" i="83"/>
  <c r="G18" i="64"/>
  <c r="G33" i="106"/>
  <c r="F26" i="64"/>
  <c r="G37" i="80"/>
  <c r="G26" i="64"/>
  <c r="G32" i="73"/>
  <c r="G18" i="99"/>
  <c r="F31" i="73"/>
  <c r="G43" i="69"/>
  <c r="G23" i="69"/>
  <c r="G25" i="67"/>
  <c r="G36" i="91"/>
  <c r="F32" i="65"/>
  <c r="G34" i="83"/>
  <c r="G30" i="67"/>
  <c r="G37" i="70"/>
  <c r="G29" i="68"/>
  <c r="G37" i="105"/>
  <c r="G45" i="68"/>
  <c r="G44" i="81"/>
  <c r="F29" i="101"/>
  <c r="G30" i="66"/>
  <c r="G45" i="80"/>
  <c r="G33" i="87"/>
  <c r="G38" i="16"/>
  <c r="G33" i="85"/>
  <c r="G41" i="58"/>
  <c r="G27" i="69"/>
  <c r="G33" i="83"/>
  <c r="F33" i="75"/>
  <c r="G16" i="16"/>
  <c r="G22" i="62"/>
  <c r="G16" i="74"/>
  <c r="G17" i="81"/>
  <c r="F26" i="91"/>
  <c r="G33" i="101"/>
  <c r="G43" i="101"/>
  <c r="G21" i="16"/>
  <c r="G28" i="89"/>
  <c r="G39" i="89"/>
  <c r="G28" i="68"/>
  <c r="G31" i="60"/>
  <c r="G35" i="67"/>
  <c r="G42" i="83"/>
  <c r="G23" i="58"/>
  <c r="G41" i="81"/>
  <c r="G42" i="71"/>
  <c r="G25" i="63"/>
  <c r="G35" i="99"/>
  <c r="G33" i="93"/>
  <c r="G44" i="60"/>
  <c r="G42" i="107"/>
  <c r="G21" i="68"/>
  <c r="G29" i="84"/>
  <c r="G42" i="63"/>
  <c r="G24" i="80"/>
  <c r="G18" i="106"/>
  <c r="G17" i="85"/>
  <c r="G41" i="87"/>
  <c r="G31" i="83"/>
  <c r="G40" i="92"/>
  <c r="G34" i="72"/>
  <c r="G39" i="69"/>
  <c r="G40" i="60"/>
  <c r="G17" i="86"/>
  <c r="G44" i="58"/>
  <c r="G18" i="78"/>
  <c r="G43" i="80"/>
  <c r="G19" i="84"/>
  <c r="F29" i="96"/>
  <c r="F16" i="74"/>
  <c r="F20" i="73"/>
  <c r="G18" i="94"/>
  <c r="G28" i="71"/>
  <c r="G22" i="69"/>
  <c r="G44" i="63"/>
  <c r="G28" i="65"/>
  <c r="G27" i="61"/>
  <c r="G28" i="16"/>
  <c r="G40" i="61"/>
  <c r="G21" i="64"/>
  <c r="G37" i="71"/>
  <c r="G20" i="16"/>
  <c r="G45" i="61"/>
  <c r="G28" i="95"/>
  <c r="G43" i="61"/>
  <c r="G19" i="92"/>
  <c r="G39" i="86"/>
  <c r="G27" i="98"/>
  <c r="G16" i="65"/>
  <c r="G31" i="65"/>
  <c r="F18" i="68"/>
  <c r="F18" i="90"/>
  <c r="F30" i="89"/>
  <c r="G17" i="58"/>
  <c r="AF17" i="13"/>
  <c r="G36" i="89"/>
  <c r="G41" i="106"/>
  <c r="G32" i="67"/>
  <c r="G30" i="74"/>
  <c r="G19" i="77"/>
  <c r="G33" i="91"/>
  <c r="G39" i="96"/>
  <c r="F30" i="93"/>
  <c r="G16" i="70"/>
  <c r="G17" i="89"/>
  <c r="G18" i="82"/>
  <c r="G39" i="68"/>
  <c r="G39" i="100"/>
  <c r="F37" i="62"/>
  <c r="G17" i="63"/>
  <c r="G38" i="67"/>
  <c r="F26" i="69"/>
  <c r="G33" i="75"/>
  <c r="M32" i="13"/>
  <c r="F31" i="77"/>
  <c r="G25" i="104"/>
  <c r="G45" i="69"/>
  <c r="G36" i="73"/>
  <c r="G38" i="78"/>
  <c r="G44" i="86"/>
  <c r="G35" i="80"/>
  <c r="F26" i="70"/>
  <c r="G20" i="68"/>
  <c r="G31" i="13"/>
  <c r="G42" i="78"/>
  <c r="G25" i="65"/>
  <c r="G40" i="85"/>
  <c r="F31" i="88"/>
  <c r="F33" i="99"/>
  <c r="G16" i="69"/>
  <c r="G16" i="97"/>
  <c r="G40" i="93"/>
  <c r="G28" i="87"/>
  <c r="G18" i="84"/>
  <c r="G27" i="83"/>
  <c r="G45" i="62"/>
  <c r="G18" i="93"/>
  <c r="F26" i="99"/>
  <c r="F34" i="87"/>
  <c r="G20" i="94"/>
  <c r="G27" i="76"/>
  <c r="F31" i="85"/>
  <c r="G22" i="68"/>
  <c r="F35" i="61"/>
  <c r="G43" i="68"/>
  <c r="G29" i="79"/>
  <c r="F19" i="69"/>
  <c r="G16" i="99"/>
  <c r="G36" i="58"/>
  <c r="G39" i="82"/>
  <c r="G40" i="72"/>
  <c r="G28" i="81"/>
  <c r="G35" i="84"/>
  <c r="F25" i="67"/>
  <c r="F33" i="103"/>
  <c r="G34" i="89"/>
  <c r="F44" i="107"/>
  <c r="F26" i="73"/>
  <c r="G23" i="95"/>
  <c r="G39" i="74"/>
  <c r="G27" i="94"/>
  <c r="F19" i="103"/>
  <c r="G19" i="69"/>
  <c r="G18" i="16"/>
  <c r="G40" i="78"/>
  <c r="G39" i="85"/>
  <c r="F32" i="72"/>
  <c r="G17" i="72"/>
  <c r="G36" i="62"/>
  <c r="G20" i="79"/>
  <c r="G31" i="85"/>
  <c r="G20" i="67"/>
  <c r="G20" i="72"/>
  <c r="G31" i="67"/>
  <c r="F29" i="86"/>
  <c r="G32" i="69"/>
  <c r="G34" i="60"/>
  <c r="G45" i="90"/>
  <c r="G36" i="60"/>
  <c r="G38" i="90"/>
  <c r="F33" i="71"/>
  <c r="G30" i="72"/>
  <c r="G38" i="83"/>
  <c r="F32" i="103"/>
  <c r="G33" i="78"/>
  <c r="G19" i="79"/>
  <c r="G42" i="82"/>
  <c r="G18" i="80"/>
  <c r="F28" i="106"/>
  <c r="F24" i="104"/>
  <c r="F32" i="75"/>
  <c r="G43" i="74"/>
  <c r="G23" i="83"/>
  <c r="F41" i="80"/>
  <c r="G40" i="70"/>
  <c r="G28" i="62"/>
  <c r="F29" i="80"/>
  <c r="F44" i="64"/>
  <c r="G17" i="74"/>
  <c r="G37" i="101"/>
  <c r="G41" i="75"/>
  <c r="G18" i="92"/>
  <c r="G21" i="62"/>
  <c r="L38" i="13"/>
  <c r="G33" i="67"/>
  <c r="G31" i="95"/>
  <c r="G19" i="61"/>
  <c r="F36" i="103"/>
  <c r="G34" i="91"/>
  <c r="G34" i="81"/>
  <c r="G24" i="73"/>
  <c r="G38" i="86"/>
  <c r="F17" i="66"/>
  <c r="G19" i="73"/>
  <c r="G24" i="97"/>
  <c r="F26" i="86"/>
  <c r="G17" i="65"/>
  <c r="G19" i="60"/>
  <c r="F19" i="72"/>
  <c r="G35" i="58"/>
  <c r="G24" i="58"/>
  <c r="G17" i="71"/>
  <c r="F34" i="62"/>
  <c r="G24" i="76"/>
  <c r="G29" i="80"/>
  <c r="G43" i="88"/>
  <c r="G39" i="84"/>
  <c r="F20" i="84"/>
  <c r="G27" i="96"/>
  <c r="G42" i="99"/>
  <c r="G34" i="90"/>
  <c r="G29" i="70"/>
  <c r="G27" i="64"/>
  <c r="G31" i="77"/>
  <c r="G44" i="90"/>
  <c r="O23" i="13"/>
  <c r="G19" i="88"/>
  <c r="F31" i="91"/>
  <c r="G35" i="60"/>
  <c r="G23" i="81"/>
  <c r="G29" i="89"/>
  <c r="G17" i="73"/>
  <c r="G28" i="77"/>
  <c r="F45" i="60"/>
  <c r="AL43" i="13"/>
  <c r="G28" i="97"/>
  <c r="F28" i="71"/>
  <c r="F27" i="89"/>
  <c r="G19" i="82"/>
  <c r="G32" i="91"/>
  <c r="G36" i="75"/>
  <c r="F31" i="61"/>
  <c r="G36" i="82"/>
  <c r="G26" i="99"/>
  <c r="F33" i="102"/>
  <c r="G16" i="78"/>
  <c r="G31" i="80"/>
  <c r="G39" i="91"/>
  <c r="F30" i="106"/>
  <c r="G24" i="61"/>
  <c r="G18" i="86"/>
  <c r="U45" i="13"/>
  <c r="F32" i="106"/>
  <c r="G42" i="80"/>
  <c r="G23" i="60"/>
  <c r="F45" i="16"/>
  <c r="F33" i="69"/>
  <c r="G22" i="103"/>
  <c r="G28" i="63"/>
  <c r="G42" i="87"/>
  <c r="G35" i="16"/>
  <c r="G30" i="70"/>
  <c r="G20" i="77"/>
  <c r="G35" i="69"/>
  <c r="G20" i="89"/>
  <c r="G45" i="66"/>
  <c r="G33" i="66"/>
  <c r="F24" i="83"/>
  <c r="G19" i="63"/>
  <c r="G23" i="88"/>
  <c r="G32" i="81"/>
  <c r="G35" i="98"/>
  <c r="G31" i="86"/>
  <c r="G19" i="85"/>
  <c r="G43" i="85"/>
  <c r="G44" i="101"/>
  <c r="I37" i="13"/>
  <c r="AL39" i="13"/>
  <c r="G24" i="92"/>
  <c r="G20" i="62"/>
  <c r="G30" i="73"/>
  <c r="G37" i="78"/>
  <c r="G16" i="62"/>
  <c r="G39" i="63"/>
  <c r="G23" i="67"/>
  <c r="F18" i="81"/>
  <c r="G26" i="72"/>
  <c r="G32" i="105"/>
  <c r="F40" i="64"/>
  <c r="G19" i="67"/>
  <c r="G37" i="85"/>
  <c r="F37" i="102"/>
  <c r="G28" i="70"/>
  <c r="G28" i="103"/>
  <c r="F28" i="101"/>
  <c r="G28" i="58"/>
  <c r="G17" i="90"/>
  <c r="AJ33" i="13"/>
  <c r="G33" i="16"/>
  <c r="G19" i="65"/>
  <c r="G43" i="105"/>
  <c r="G34" i="76"/>
  <c r="G35" i="100"/>
  <c r="F31" i="70"/>
  <c r="G27" i="107"/>
  <c r="G37" i="74"/>
  <c r="G20" i="58"/>
  <c r="G34" i="62"/>
  <c r="G18" i="72"/>
  <c r="G26" i="88"/>
  <c r="G20" i="88"/>
  <c r="AT26" i="13"/>
  <c r="G36" i="16"/>
  <c r="G18" i="83"/>
  <c r="G17" i="84"/>
  <c r="G23" i="62"/>
  <c r="G24" i="94"/>
  <c r="G38" i="74"/>
  <c r="F28" i="103"/>
  <c r="G21" i="97"/>
  <c r="G36" i="79"/>
  <c r="G38" i="73"/>
  <c r="G21" i="87"/>
  <c r="G35" i="13"/>
  <c r="F21" i="77"/>
  <c r="F28" i="105"/>
  <c r="G16" i="91"/>
  <c r="G44" i="91"/>
  <c r="G17" i="107"/>
  <c r="G34" i="64"/>
  <c r="G36" i="65"/>
  <c r="G18" i="107"/>
  <c r="G31" i="63"/>
  <c r="G29" i="66"/>
  <c r="F17" i="91"/>
  <c r="F37" i="94"/>
  <c r="G29" i="105"/>
  <c r="G41" i="91"/>
  <c r="F31" i="93"/>
  <c r="AP38" i="13"/>
  <c r="G38" i="88"/>
  <c r="F35" i="94"/>
  <c r="G35" i="91"/>
  <c r="G45" i="71"/>
  <c r="F31" i="72"/>
  <c r="G22" i="82"/>
  <c r="F24" i="63"/>
  <c r="G17" i="104"/>
  <c r="F27" i="78"/>
  <c r="G39" i="107"/>
  <c r="G40" i="96"/>
  <c r="F23" i="88"/>
  <c r="G23" i="70"/>
  <c r="G23" i="74"/>
  <c r="G45" i="78"/>
  <c r="G29" i="99"/>
  <c r="G40" i="77"/>
  <c r="G33" i="99"/>
  <c r="G23" i="16"/>
  <c r="F29" i="75"/>
  <c r="G22" i="104"/>
  <c r="G35" i="101"/>
  <c r="G23" i="105"/>
  <c r="F31" i="81"/>
  <c r="G24" i="77"/>
  <c r="W16" i="13"/>
  <c r="F39" i="92"/>
  <c r="F38" i="79"/>
  <c r="F33" i="67"/>
  <c r="G21" i="98"/>
  <c r="G44" i="87"/>
  <c r="G45" i="88"/>
  <c r="G32" i="76"/>
  <c r="G37" i="86"/>
  <c r="G35" i="64"/>
  <c r="F26" i="74"/>
  <c r="F30" i="63"/>
  <c r="G32" i="70"/>
  <c r="F36" i="66"/>
  <c r="G31" i="76"/>
  <c r="G44" i="83"/>
  <c r="G33" i="61"/>
  <c r="G21" i="86"/>
  <c r="G42" i="75"/>
  <c r="G22" i="63"/>
  <c r="F40" i="107"/>
  <c r="G33" i="65"/>
  <c r="F25" i="73"/>
  <c r="F37" i="91"/>
  <c r="F24" i="100"/>
  <c r="F40" i="16"/>
  <c r="G22" i="81"/>
  <c r="F24" i="84"/>
  <c r="G39" i="83"/>
  <c r="G16" i="106"/>
  <c r="AR31" i="13"/>
  <c r="G26" i="65"/>
  <c r="F29" i="95"/>
  <c r="G38" i="87"/>
  <c r="G27" i="89"/>
  <c r="G16" i="95"/>
  <c r="G29" i="88"/>
  <c r="G36" i="78"/>
  <c r="G16" i="100"/>
  <c r="V18" i="13"/>
  <c r="F45" i="100"/>
  <c r="F36" i="90"/>
  <c r="G16" i="89"/>
  <c r="G16" i="82"/>
  <c r="G44" i="73"/>
  <c r="G40" i="66"/>
  <c r="F23" i="94"/>
  <c r="G19" i="76"/>
  <c r="F33" i="94"/>
  <c r="F32" i="64"/>
  <c r="G25" i="71"/>
  <c r="G35" i="104"/>
  <c r="F24" i="77"/>
  <c r="G43" i="82"/>
  <c r="Y24" i="13"/>
  <c r="G26" i="87"/>
  <c r="F18" i="62"/>
  <c r="F17" i="98"/>
  <c r="F17" i="61"/>
  <c r="F43" i="78"/>
  <c r="F35" i="107"/>
  <c r="G34" i="75"/>
  <c r="F40" i="69"/>
  <c r="AV18" i="13"/>
  <c r="G37" i="100"/>
  <c r="F39" i="70"/>
  <c r="O43" i="13"/>
  <c r="G44" i="106"/>
  <c r="BC18" i="13"/>
  <c r="G21" i="101"/>
  <c r="G18" i="95"/>
  <c r="F23" i="91"/>
  <c r="G32" i="97"/>
  <c r="G25" i="61"/>
  <c r="F40" i="65"/>
  <c r="G35" i="66"/>
  <c r="G19" i="95"/>
  <c r="G41" i="63"/>
  <c r="F34" i="65"/>
  <c r="G20" i="64"/>
  <c r="G21" i="75"/>
  <c r="G29" i="71"/>
  <c r="G35" i="93"/>
  <c r="G33" i="92"/>
  <c r="N19" i="13"/>
  <c r="F31" i="60"/>
  <c r="G40" i="65"/>
  <c r="G41" i="76"/>
  <c r="F34" i="72"/>
  <c r="F24" i="92"/>
  <c r="F29" i="79"/>
  <c r="G35" i="107"/>
  <c r="F31" i="62"/>
  <c r="G36" i="90"/>
  <c r="F20" i="83"/>
  <c r="F32" i="71"/>
  <c r="F39" i="95"/>
  <c r="F25" i="78"/>
  <c r="G25" i="80"/>
  <c r="F33" i="87"/>
  <c r="F18" i="61"/>
  <c r="G45" i="82"/>
  <c r="F45" i="69"/>
  <c r="G21" i="105"/>
  <c r="G26" i="67"/>
  <c r="G39" i="95"/>
  <c r="G30" i="63"/>
  <c r="G31" i="74"/>
  <c r="G17" i="97"/>
  <c r="G44" i="97"/>
  <c r="F31" i="96"/>
  <c r="G38" i="62"/>
  <c r="F41" i="96"/>
  <c r="G41" i="78"/>
  <c r="F29" i="64"/>
  <c r="G31" i="61"/>
  <c r="F17" i="62"/>
  <c r="G43" i="100"/>
  <c r="F32" i="95"/>
  <c r="G25" i="74"/>
  <c r="G41" i="16"/>
  <c r="G29" i="91"/>
  <c r="F25" i="88"/>
  <c r="G16" i="85"/>
  <c r="G35" i="74"/>
  <c r="G42" i="94"/>
  <c r="G22" i="65"/>
  <c r="G26" i="58"/>
  <c r="AF30" i="13"/>
  <c r="G38" i="94"/>
  <c r="G41" i="104"/>
  <c r="F24" i="70"/>
  <c r="F20" i="99"/>
  <c r="G35" i="92"/>
  <c r="G16" i="76"/>
  <c r="F39" i="65"/>
  <c r="G27" i="79"/>
  <c r="F17" i="74"/>
  <c r="G23" i="71"/>
  <c r="F42" i="94"/>
  <c r="G34" i="74"/>
  <c r="G31" i="90"/>
  <c r="F22" i="99"/>
  <c r="G22" i="100"/>
  <c r="AN32" i="13"/>
  <c r="G43" i="92"/>
  <c r="G23" i="87"/>
  <c r="F29" i="90"/>
  <c r="G41" i="80"/>
  <c r="F39" i="94"/>
  <c r="G37" i="68"/>
  <c r="G38" i="61"/>
  <c r="AU35" i="13"/>
  <c r="F24" i="97"/>
  <c r="G20" i="90"/>
  <c r="G34" i="82"/>
  <c r="F38" i="63"/>
  <c r="F21" i="100"/>
  <c r="G37" i="61"/>
  <c r="F35" i="70"/>
  <c r="G17" i="61"/>
  <c r="G29" i="94"/>
  <c r="G35" i="76"/>
  <c r="G35" i="81"/>
  <c r="F30" i="96"/>
  <c r="G33" i="74"/>
  <c r="G38" i="79"/>
  <c r="F32" i="84"/>
  <c r="G40" i="69"/>
  <c r="F34" i="78"/>
  <c r="G37" i="65"/>
  <c r="G41" i="83"/>
  <c r="G40" i="101"/>
  <c r="AX40" i="13" s="1"/>
  <c r="G27" i="63"/>
  <c r="G44" i="64"/>
  <c r="G29" i="95"/>
  <c r="F41" i="100"/>
  <c r="G39" i="104"/>
  <c r="G20" i="100"/>
  <c r="G19" i="87"/>
  <c r="F26" i="97"/>
  <c r="F31" i="98"/>
  <c r="G29" i="74"/>
  <c r="G45" i="101"/>
  <c r="G41" i="84"/>
  <c r="AG41" i="13" s="1"/>
  <c r="G22" i="64"/>
  <c r="G41" i="101"/>
  <c r="G25" i="79"/>
  <c r="G29" i="16"/>
  <c r="G19" i="75"/>
  <c r="F35" i="96"/>
  <c r="G27" i="99"/>
  <c r="F41" i="58"/>
  <c r="F19" i="64"/>
  <c r="G36" i="96"/>
  <c r="G38" i="75"/>
  <c r="F42" i="84"/>
  <c r="F43" i="101"/>
  <c r="G22" i="91"/>
  <c r="AN22" i="13" s="1"/>
  <c r="F32" i="16"/>
  <c r="G44" i="82"/>
  <c r="F42" i="16"/>
  <c r="G43" i="83"/>
  <c r="F32" i="63"/>
  <c r="F32" i="60"/>
  <c r="G20" i="91"/>
  <c r="G28" i="101"/>
  <c r="AA42" i="13"/>
  <c r="F39" i="85"/>
  <c r="G18" i="75"/>
  <c r="F26" i="104"/>
  <c r="G22" i="79"/>
  <c r="F43" i="107"/>
  <c r="G22" i="75"/>
  <c r="G36" i="80"/>
  <c r="AA27" i="13"/>
  <c r="G35" i="68"/>
  <c r="F29" i="104"/>
  <c r="G39" i="71"/>
  <c r="F36" i="63"/>
  <c r="G37" i="16"/>
  <c r="F23" i="81"/>
  <c r="G31" i="58"/>
  <c r="F32" i="77"/>
  <c r="G21" i="67"/>
  <c r="F39" i="60"/>
  <c r="F29" i="99"/>
  <c r="G31" i="102"/>
  <c r="G43" i="65"/>
  <c r="F24" i="89"/>
  <c r="G25" i="94"/>
  <c r="G24" i="88"/>
  <c r="G18" i="69"/>
  <c r="F28" i="102"/>
  <c r="G18" i="68"/>
  <c r="AJ25" i="13"/>
  <c r="G20" i="60"/>
  <c r="F45" i="65"/>
  <c r="F23" i="103"/>
  <c r="G43" i="71"/>
  <c r="G27" i="90"/>
  <c r="F25" i="98"/>
  <c r="G26" i="63"/>
  <c r="G41" i="86"/>
  <c r="G42" i="16"/>
  <c r="G39" i="62"/>
  <c r="G20" i="69"/>
  <c r="F33" i="92"/>
  <c r="G42" i="64"/>
  <c r="F32" i="81"/>
  <c r="G28" i="90"/>
  <c r="G22" i="86"/>
  <c r="F33" i="62"/>
  <c r="F42" i="66"/>
  <c r="AV35" i="13"/>
  <c r="G29" i="90"/>
  <c r="G21" i="77"/>
  <c r="G28" i="106"/>
  <c r="G41" i="79"/>
  <c r="G17" i="79"/>
  <c r="G29" i="77"/>
  <c r="F37" i="74"/>
  <c r="AD34" i="13"/>
  <c r="F29" i="70"/>
  <c r="G18" i="74"/>
  <c r="F27" i="73"/>
  <c r="F25" i="70"/>
  <c r="AA24" i="13"/>
  <c r="G17" i="78"/>
  <c r="G22" i="90"/>
  <c r="F31" i="58"/>
  <c r="G27" i="100"/>
  <c r="G41" i="100"/>
  <c r="F44" i="81"/>
  <c r="F17" i="75"/>
  <c r="G26" i="94"/>
  <c r="G25" i="97"/>
  <c r="G18" i="103"/>
  <c r="G43" i="63"/>
  <c r="F43" i="70"/>
  <c r="F18" i="104"/>
  <c r="G37" i="90"/>
  <c r="G28" i="84"/>
  <c r="F26" i="83"/>
  <c r="F22" i="102"/>
  <c r="AC29" i="13"/>
  <c r="F35" i="62"/>
  <c r="F39" i="71"/>
  <c r="F20" i="86"/>
  <c r="G42" i="70"/>
  <c r="G37" i="93"/>
  <c r="F24" i="76"/>
  <c r="G40" i="75"/>
  <c r="F40" i="104"/>
  <c r="G33" i="70"/>
  <c r="G39" i="72"/>
  <c r="F19" i="81"/>
  <c r="F27" i="82"/>
  <c r="G32" i="72"/>
  <c r="G34" i="58"/>
  <c r="G36" i="61"/>
  <c r="F19" i="87"/>
  <c r="F18" i="89"/>
  <c r="G16" i="68"/>
  <c r="G43" i="90"/>
  <c r="G17" i="69"/>
  <c r="F18" i="105"/>
  <c r="G34" i="65"/>
  <c r="G30" i="58"/>
  <c r="G27" i="71"/>
  <c r="G36" i="77"/>
  <c r="G43" i="67"/>
  <c r="G39" i="77"/>
  <c r="G43" i="62"/>
  <c r="G24" i="74"/>
  <c r="F42" i="79"/>
  <c r="G38" i="70"/>
  <c r="G36" i="103"/>
  <c r="F44" i="90"/>
  <c r="G40" i="87"/>
  <c r="F42" i="90"/>
  <c r="F18" i="63"/>
  <c r="F30" i="102"/>
  <c r="F17" i="88"/>
  <c r="R18" i="13"/>
  <c r="F28" i="65"/>
  <c r="U18" i="13"/>
  <c r="G41" i="74"/>
  <c r="F36" i="104"/>
  <c r="G19" i="98"/>
  <c r="F30" i="100"/>
  <c r="G35" i="96"/>
  <c r="G41" i="71"/>
  <c r="G26" i="102"/>
  <c r="F40" i="67"/>
  <c r="G44" i="79"/>
  <c r="G40" i="89"/>
  <c r="G45" i="95"/>
  <c r="G42" i="85"/>
  <c r="G37" i="99"/>
  <c r="G27" i="68"/>
  <c r="G22" i="16"/>
  <c r="F26" i="82"/>
  <c r="G30" i="93"/>
  <c r="G22" i="77"/>
  <c r="F29" i="16"/>
  <c r="G17" i="75"/>
  <c r="G32" i="75"/>
  <c r="G30" i="81"/>
  <c r="F16" i="93"/>
  <c r="R41" i="13"/>
  <c r="F43" i="61"/>
  <c r="G30" i="62"/>
  <c r="F29" i="102"/>
  <c r="F37" i="95"/>
  <c r="F31" i="87"/>
  <c r="F23" i="96"/>
  <c r="G27" i="80"/>
  <c r="AD44" i="13"/>
  <c r="G30" i="89"/>
  <c r="G38" i="60"/>
  <c r="G23" i="65"/>
  <c r="AF38" i="13"/>
  <c r="G22" i="78"/>
  <c r="G22" i="105"/>
  <c r="G19" i="74"/>
  <c r="G44" i="78"/>
  <c r="F39" i="80"/>
  <c r="X41" i="13"/>
  <c r="G23" i="72"/>
  <c r="G35" i="85"/>
  <c r="L39" i="13"/>
  <c r="F37" i="67"/>
  <c r="F26" i="58"/>
  <c r="F37" i="89"/>
  <c r="G45" i="60"/>
  <c r="F45" i="105"/>
  <c r="AG25" i="13"/>
  <c r="AM18" i="13"/>
  <c r="F40" i="68"/>
  <c r="F33" i="100"/>
  <c r="G24" i="83"/>
  <c r="G19" i="94"/>
  <c r="M16" i="13"/>
  <c r="G33" i="104"/>
  <c r="G21" i="69"/>
  <c r="G18" i="85"/>
  <c r="G21" i="107"/>
  <c r="G30" i="82"/>
  <c r="G24" i="64"/>
  <c r="AA35" i="13"/>
  <c r="G42" i="88"/>
  <c r="G26" i="74"/>
  <c r="G39" i="65"/>
  <c r="F25" i="69"/>
  <c r="G16" i="88"/>
  <c r="G33" i="63"/>
  <c r="F40" i="99"/>
  <c r="G23" i="82"/>
  <c r="G29" i="64"/>
  <c r="G25" i="91"/>
  <c r="G28" i="102"/>
  <c r="BC41" i="13"/>
  <c r="AZ22" i="13"/>
  <c r="F31" i="69"/>
  <c r="G19" i="64"/>
  <c r="F39" i="82"/>
  <c r="F27" i="99"/>
  <c r="F19" i="86"/>
  <c r="W28" i="13"/>
  <c r="G16" i="92"/>
  <c r="G37" i="91"/>
  <c r="F20" i="69"/>
  <c r="F34" i="88"/>
  <c r="G34" i="96"/>
  <c r="AK35" i="13"/>
  <c r="AB38" i="13"/>
  <c r="L17" i="13"/>
  <c r="G41" i="98"/>
  <c r="G31" i="91"/>
  <c r="G44" i="89"/>
  <c r="G34" i="104"/>
  <c r="F38" i="16"/>
  <c r="G38" i="81"/>
  <c r="G24" i="96"/>
  <c r="G42" i="69"/>
  <c r="F27" i="106"/>
  <c r="G40" i="81"/>
  <c r="G17" i="60"/>
  <c r="G27" i="77"/>
  <c r="G31" i="96"/>
  <c r="G40" i="64"/>
  <c r="G23" i="68"/>
  <c r="G24" i="65"/>
  <c r="F43" i="81"/>
  <c r="F25" i="104"/>
  <c r="G41" i="73"/>
  <c r="Y23" i="13"/>
  <c r="G43" i="107"/>
  <c r="AH40" i="13"/>
  <c r="M19" i="13"/>
  <c r="Z33" i="13"/>
  <c r="G37" i="98"/>
  <c r="F21" i="73"/>
  <c r="F30" i="73"/>
  <c r="G42" i="84"/>
  <c r="G41" i="65"/>
  <c r="G18" i="71"/>
  <c r="G23" i="92"/>
  <c r="G20" i="96"/>
  <c r="F45" i="66"/>
  <c r="F20" i="85"/>
  <c r="G22" i="71"/>
  <c r="I27" i="13"/>
  <c r="G27" i="66"/>
  <c r="G30" i="102"/>
  <c r="F23" i="70"/>
  <c r="F27" i="107"/>
  <c r="G20" i="78"/>
  <c r="G43" i="98"/>
  <c r="F32" i="62"/>
  <c r="F43" i="86"/>
  <c r="G26" i="107"/>
  <c r="G25" i="76"/>
  <c r="G19" i="96"/>
  <c r="F40" i="90"/>
  <c r="G28" i="100"/>
  <c r="F37" i="93"/>
  <c r="F23" i="75"/>
  <c r="F42" i="93"/>
  <c r="T39" i="13"/>
  <c r="AM38" i="13"/>
  <c r="G42" i="68"/>
  <c r="F21" i="84"/>
  <c r="G33" i="58"/>
  <c r="G19" i="104"/>
  <c r="F27" i="79"/>
  <c r="G36" i="68"/>
  <c r="L31" i="13"/>
  <c r="AM22" i="13"/>
  <c r="G36" i="105"/>
  <c r="G22" i="76"/>
  <c r="F42" i="63"/>
  <c r="F40" i="101"/>
  <c r="F31" i="101"/>
  <c r="F40" i="76"/>
  <c r="G29" i="72"/>
  <c r="AX35" i="13"/>
  <c r="G21" i="66"/>
  <c r="AS35" i="13"/>
  <c r="F35" i="100"/>
  <c r="G27" i="86"/>
  <c r="N27" i="13"/>
  <c r="G37" i="62"/>
  <c r="G24" i="69"/>
  <c r="X40" i="13"/>
  <c r="AC45" i="13"/>
  <c r="G18" i="76"/>
  <c r="F34" i="76"/>
  <c r="F19" i="105"/>
  <c r="AQ29" i="13"/>
  <c r="G32" i="92"/>
  <c r="T43" i="13"/>
  <c r="F30" i="72"/>
  <c r="F24" i="78"/>
  <c r="G36" i="67"/>
  <c r="G37" i="63"/>
  <c r="F18" i="107"/>
  <c r="G26" i="105"/>
  <c r="G22" i="92"/>
  <c r="G35" i="61"/>
  <c r="F44" i="80"/>
  <c r="Q40" i="13"/>
  <c r="F32" i="67"/>
  <c r="G42" i="105"/>
  <c r="G37" i="67"/>
  <c r="F26" i="106"/>
  <c r="F17" i="78"/>
  <c r="G32" i="62"/>
  <c r="F29" i="72"/>
  <c r="F33" i="72"/>
  <c r="G24" i="60"/>
  <c r="S37" i="13"/>
  <c r="F20" i="100"/>
  <c r="F41" i="99"/>
  <c r="F45" i="78"/>
  <c r="G32" i="60"/>
  <c r="F29" i="103"/>
  <c r="F17" i="100"/>
  <c r="F29" i="92"/>
  <c r="AG35" i="13"/>
  <c r="F19" i="66"/>
  <c r="F34" i="99"/>
  <c r="F44" i="84"/>
  <c r="F44" i="86"/>
  <c r="G23" i="84"/>
  <c r="G36" i="70"/>
  <c r="G32" i="80"/>
  <c r="G40" i="105"/>
  <c r="G17" i="66"/>
  <c r="G34" i="84"/>
  <c r="AE44" i="13"/>
  <c r="G21" i="80"/>
  <c r="G33" i="103"/>
  <c r="G25" i="90"/>
  <c r="F27" i="100"/>
  <c r="G27" i="85"/>
  <c r="F39" i="61"/>
  <c r="F44" i="92"/>
  <c r="F18" i="98"/>
  <c r="G41" i="94"/>
  <c r="F16" i="72"/>
  <c r="F19" i="99"/>
  <c r="S33" i="13"/>
  <c r="F25" i="107"/>
  <c r="F24" i="60"/>
  <c r="F33" i="81"/>
  <c r="F29" i="105"/>
  <c r="Z21" i="13"/>
  <c r="F36" i="70"/>
  <c r="F34" i="84"/>
  <c r="F16" i="76"/>
  <c r="G35" i="70"/>
  <c r="G23" i="94"/>
  <c r="AK19" i="13"/>
  <c r="F44" i="58"/>
  <c r="F24" i="103"/>
  <c r="G38" i="64"/>
  <c r="F35" i="76"/>
  <c r="G30" i="86"/>
  <c r="F35" i="68"/>
  <c r="G24" i="84"/>
  <c r="F16" i="103"/>
  <c r="F31" i="63"/>
  <c r="F40" i="97"/>
  <c r="F33" i="80"/>
  <c r="G45" i="67"/>
  <c r="G27" i="87"/>
  <c r="G42" i="92"/>
  <c r="G20" i="80"/>
  <c r="F29" i="61"/>
  <c r="F16" i="80"/>
  <c r="G19" i="91"/>
  <c r="G38" i="89"/>
  <c r="F21" i="101"/>
  <c r="F28" i="91"/>
  <c r="G42" i="62"/>
  <c r="AT27" i="13"/>
  <c r="F20" i="101"/>
  <c r="F36" i="76"/>
  <c r="G45" i="98"/>
  <c r="W31" i="13"/>
  <c r="F16" i="68"/>
  <c r="G25" i="99"/>
  <c r="G16" i="93"/>
  <c r="F23" i="100"/>
  <c r="R43" i="13"/>
  <c r="G29" i="78"/>
  <c r="F30" i="58"/>
  <c r="G34" i="103"/>
  <c r="F43" i="73"/>
  <c r="F41" i="88"/>
  <c r="G36" i="85"/>
  <c r="G40" i="58"/>
  <c r="F37" i="101"/>
  <c r="F17" i="107"/>
  <c r="F19" i="90"/>
  <c r="G38" i="105"/>
  <c r="Y39" i="13"/>
  <c r="G19" i="103"/>
  <c r="AX28" i="13"/>
  <c r="G42" i="13"/>
  <c r="F30" i="107"/>
  <c r="G19" i="107"/>
  <c r="AJ45" i="13"/>
  <c r="G37" i="69"/>
  <c r="G38" i="82"/>
  <c r="F30" i="64"/>
  <c r="G20" i="95"/>
  <c r="G45" i="85"/>
  <c r="F23" i="99"/>
  <c r="O42" i="13"/>
  <c r="F38" i="85"/>
  <c r="G36" i="99"/>
  <c r="G42" i="100"/>
  <c r="F21" i="91"/>
  <c r="R22" i="13"/>
  <c r="G41" i="89"/>
  <c r="F44" i="85"/>
  <c r="F41" i="70"/>
  <c r="F32" i="107"/>
  <c r="G22" i="96"/>
  <c r="F20" i="75"/>
  <c r="G29" i="81"/>
  <c r="G30" i="107"/>
  <c r="F38" i="101"/>
  <c r="G31" i="66"/>
  <c r="F43" i="84"/>
  <c r="G30" i="60"/>
  <c r="F42" i="87"/>
  <c r="G26" i="73"/>
  <c r="G26" i="70"/>
  <c r="F30" i="65"/>
  <c r="G30" i="106"/>
  <c r="G44" i="71"/>
  <c r="G45" i="92"/>
  <c r="AN41" i="13"/>
  <c r="G23" i="104"/>
  <c r="F22" i="81"/>
  <c r="F36" i="71"/>
  <c r="F19" i="106"/>
  <c r="L41" i="13"/>
  <c r="G44" i="77"/>
  <c r="F21" i="89"/>
  <c r="G20" i="105"/>
  <c r="F23" i="97"/>
  <c r="F23" i="79"/>
  <c r="F42" i="58"/>
  <c r="G32" i="90"/>
  <c r="H17" i="13"/>
  <c r="G18" i="63"/>
  <c r="G33" i="68"/>
  <c r="G30" i="69"/>
  <c r="F34" i="75"/>
  <c r="F43" i="99"/>
  <c r="G26" i="61"/>
  <c r="G27" i="75"/>
  <c r="G25" i="96"/>
  <c r="G34" i="70"/>
  <c r="F20" i="97"/>
  <c r="BB30" i="13"/>
  <c r="V26" i="13"/>
  <c r="F37" i="81"/>
  <c r="J36" i="13"/>
  <c r="F19" i="92"/>
  <c r="G33" i="102"/>
  <c r="G25" i="100"/>
  <c r="F30" i="91"/>
  <c r="F22" i="76"/>
  <c r="L34" i="13"/>
  <c r="G28" i="99"/>
  <c r="G20" i="13"/>
  <c r="AA23" i="13"/>
  <c r="G36" i="72"/>
  <c r="F43" i="95"/>
  <c r="F37" i="107"/>
  <c r="G44" i="100"/>
  <c r="F27" i="90"/>
  <c r="G39" i="97"/>
  <c r="G45" i="81"/>
  <c r="G41" i="85"/>
  <c r="F35" i="98"/>
  <c r="G19" i="70"/>
  <c r="F18" i="100"/>
  <c r="AG17" i="13"/>
  <c r="F39" i="84"/>
  <c r="O39" i="13"/>
  <c r="F31" i="75"/>
  <c r="G25" i="83"/>
  <c r="G21" i="95"/>
  <c r="G33" i="71"/>
  <c r="G18" i="91"/>
  <c r="V30" i="13"/>
  <c r="F18" i="103"/>
  <c r="F31" i="71"/>
  <c r="G44" i="61"/>
  <c r="F25" i="91"/>
  <c r="F45" i="64"/>
  <c r="F45" i="93"/>
  <c r="G44" i="85"/>
  <c r="F41" i="98"/>
  <c r="F26" i="71"/>
  <c r="F20" i="65"/>
  <c r="G37" i="96"/>
  <c r="AW35" i="13"/>
  <c r="G25" i="86"/>
  <c r="G28" i="107"/>
  <c r="F21" i="93"/>
  <c r="F36" i="81"/>
  <c r="F16" i="69"/>
  <c r="F43" i="88"/>
  <c r="AB27" i="13"/>
  <c r="L16" i="13"/>
  <c r="G41" i="67"/>
  <c r="F18" i="85"/>
  <c r="F35" i="105"/>
  <c r="F28" i="99"/>
  <c r="G29" i="98"/>
  <c r="G19" i="102"/>
  <c r="F22" i="97"/>
  <c r="F44" i="65"/>
  <c r="AQ18" i="13"/>
  <c r="F37" i="104"/>
  <c r="G34" i="80"/>
  <c r="F45" i="98"/>
  <c r="F27" i="103"/>
  <c r="R30" i="13"/>
  <c r="AD30" i="13"/>
  <c r="F34" i="16"/>
  <c r="F43" i="96"/>
  <c r="BC33" i="13"/>
  <c r="G17" i="98"/>
  <c r="F43" i="66"/>
  <c r="F26" i="85"/>
  <c r="F30" i="16"/>
  <c r="AB36" i="13"/>
  <c r="F31" i="74"/>
  <c r="F41" i="97"/>
  <c r="F30" i="84"/>
  <c r="G19" i="89"/>
  <c r="G16" i="67"/>
  <c r="P16" i="13" s="1"/>
  <c r="J43" i="13"/>
  <c r="G41" i="72"/>
  <c r="F41" i="101"/>
  <c r="F17" i="87"/>
  <c r="G26" i="84"/>
  <c r="G32" i="85"/>
  <c r="F21" i="83"/>
  <c r="G29" i="104"/>
  <c r="N37" i="13"/>
  <c r="F38" i="76"/>
  <c r="F32" i="104"/>
  <c r="F23" i="68"/>
  <c r="G25" i="62"/>
  <c r="G45" i="84"/>
  <c r="G36" i="92"/>
  <c r="F33" i="16"/>
  <c r="G32" i="101"/>
  <c r="F30" i="104"/>
  <c r="F33" i="78"/>
  <c r="G36" i="71"/>
  <c r="M44" i="13"/>
  <c r="G23" i="107"/>
  <c r="F27" i="72"/>
  <c r="G28" i="66"/>
  <c r="G17" i="76"/>
  <c r="F28" i="70"/>
  <c r="G24" i="63"/>
  <c r="G35" i="89"/>
  <c r="G21" i="74"/>
  <c r="G39" i="58"/>
  <c r="F34" i="105"/>
  <c r="G33" i="89"/>
  <c r="G22" i="93"/>
  <c r="G28" i="79"/>
  <c r="G22" i="72"/>
  <c r="G16" i="103"/>
  <c r="G35" i="95"/>
  <c r="F28" i="75"/>
  <c r="G30" i="16"/>
  <c r="F19" i="102"/>
  <c r="G17" i="106"/>
  <c r="AI19" i="13"/>
  <c r="G21" i="73"/>
  <c r="G31" i="64"/>
  <c r="F20" i="90"/>
  <c r="F22" i="90"/>
  <c r="G27" i="81"/>
  <c r="F26" i="75"/>
  <c r="F40" i="86"/>
  <c r="G40" i="95"/>
  <c r="G39" i="16"/>
  <c r="F26" i="103"/>
  <c r="AF33" i="13"/>
  <c r="G42" i="91"/>
  <c r="F22" i="64"/>
  <c r="G42" i="106"/>
  <c r="BC42" i="13" s="1"/>
  <c r="F18" i="75"/>
  <c r="G45" i="93"/>
  <c r="G43" i="75"/>
  <c r="G42" i="103"/>
  <c r="F23" i="82"/>
  <c r="F22" i="88"/>
  <c r="G24" i="104"/>
  <c r="AQ19" i="13"/>
  <c r="F20" i="71"/>
  <c r="G38" i="91"/>
  <c r="F32" i="76"/>
  <c r="F24" i="102"/>
  <c r="F16" i="90"/>
  <c r="G28" i="72"/>
  <c r="F25" i="100"/>
  <c r="G40" i="79"/>
  <c r="AF34" i="13"/>
  <c r="F19" i="97"/>
  <c r="AK23" i="13"/>
  <c r="G28" i="88"/>
  <c r="F30" i="94"/>
  <c r="G40" i="80"/>
  <c r="G25" i="70"/>
  <c r="G20" i="73"/>
  <c r="F24" i="101"/>
  <c r="F28" i="95"/>
  <c r="F40" i="58"/>
  <c r="F43" i="67"/>
  <c r="F36" i="83"/>
  <c r="G26" i="75"/>
  <c r="S44" i="13"/>
  <c r="G17" i="16"/>
  <c r="G37" i="88"/>
  <c r="G32" i="16"/>
  <c r="G32" i="71"/>
  <c r="L28" i="13"/>
  <c r="F39" i="91"/>
  <c r="G28" i="98"/>
  <c r="G37" i="89"/>
  <c r="F44" i="106"/>
  <c r="F34" i="95"/>
  <c r="G22" i="99"/>
  <c r="G34" i="97"/>
  <c r="AT34" i="13" s="1"/>
  <c r="G41" i="88"/>
  <c r="BB23" i="13"/>
  <c r="F34" i="97"/>
  <c r="F16" i="100"/>
  <c r="F28" i="94"/>
  <c r="V20" i="13"/>
  <c r="F37" i="103"/>
  <c r="G17" i="82"/>
  <c r="F26" i="92"/>
  <c r="G40" i="99"/>
  <c r="G45" i="107"/>
  <c r="AB29" i="13"/>
  <c r="F45" i="90"/>
  <c r="F33" i="58"/>
  <c r="F32" i="86"/>
  <c r="F29" i="107"/>
  <c r="G24" i="107"/>
  <c r="G39" i="81"/>
  <c r="AB33" i="13"/>
  <c r="F45" i="92"/>
  <c r="G23" i="101"/>
  <c r="G22" i="58"/>
  <c r="H22" i="13" s="1"/>
  <c r="G24" i="81"/>
  <c r="F38" i="74"/>
  <c r="H23" i="13"/>
  <c r="F33" i="82"/>
  <c r="F33" i="90"/>
  <c r="N28" i="13"/>
  <c r="F30" i="69"/>
  <c r="AW20" i="13"/>
  <c r="K33" i="13"/>
  <c r="F28" i="93"/>
  <c r="F25" i="103"/>
  <c r="G34" i="85"/>
  <c r="AQ42" i="13"/>
  <c r="G31" i="69"/>
  <c r="F38" i="69"/>
  <c r="F37" i="73"/>
  <c r="F36" i="68"/>
  <c r="G22" i="101"/>
  <c r="G40" i="67"/>
  <c r="G34" i="101"/>
  <c r="G16" i="104"/>
  <c r="F36" i="77"/>
  <c r="G25" i="60"/>
  <c r="G22" i="73"/>
  <c r="F19" i="91"/>
  <c r="F21" i="71"/>
  <c r="F17" i="99"/>
  <c r="F33" i="68"/>
  <c r="G25" i="95"/>
  <c r="G33" i="95"/>
  <c r="G23" i="97"/>
  <c r="U21" i="13"/>
  <c r="F40" i="100"/>
  <c r="L26" i="13"/>
  <c r="I39" i="13"/>
  <c r="F24" i="68"/>
  <c r="R35" i="13"/>
  <c r="F28" i="85"/>
  <c r="G25" i="89"/>
  <c r="F41" i="93"/>
  <c r="AU27" i="13"/>
  <c r="AA41" i="13"/>
  <c r="F27" i="88"/>
  <c r="F22" i="101"/>
  <c r="F40" i="63"/>
  <c r="L27" i="13"/>
  <c r="F30" i="76"/>
  <c r="G39" i="73"/>
  <c r="G20" i="81"/>
  <c r="F20" i="87"/>
  <c r="F28" i="60"/>
  <c r="AB20" i="13"/>
  <c r="F24" i="90"/>
  <c r="Q39" i="13"/>
  <c r="F32" i="92"/>
  <c r="F18" i="95"/>
  <c r="F24" i="95"/>
  <c r="G45" i="105"/>
  <c r="F40" i="82"/>
  <c r="G31" i="89"/>
  <c r="F40" i="105"/>
  <c r="F45" i="88"/>
  <c r="G34" i="69"/>
  <c r="F37" i="65"/>
  <c r="I44" i="13"/>
  <c r="G40" i="71"/>
  <c r="G31" i="97"/>
  <c r="G39" i="88"/>
  <c r="AD23" i="13"/>
  <c r="F26" i="80"/>
  <c r="F28" i="96"/>
  <c r="AN19" i="13"/>
  <c r="AZ23" i="13"/>
  <c r="F20" i="82"/>
  <c r="F35" i="88"/>
  <c r="BB45" i="13"/>
  <c r="U30" i="13"/>
  <c r="AD17" i="13"/>
  <c r="G25" i="92"/>
  <c r="F18" i="102"/>
  <c r="G34" i="94"/>
  <c r="AE18" i="13"/>
  <c r="G22" i="88"/>
  <c r="G34" i="105"/>
  <c r="BB34" i="13" s="1"/>
  <c r="G19" i="72"/>
  <c r="G25" i="58"/>
  <c r="G31" i="107"/>
  <c r="F37" i="106"/>
  <c r="G30" i="99"/>
  <c r="F40" i="84"/>
  <c r="F43" i="89"/>
  <c r="G26" i="90"/>
  <c r="G38" i="85"/>
  <c r="F19" i="16"/>
  <c r="K28" i="13"/>
  <c r="G28" i="69"/>
  <c r="G32" i="78"/>
  <c r="F44" i="94"/>
  <c r="AP37" i="13"/>
  <c r="F35" i="65"/>
  <c r="G38" i="106"/>
  <c r="F43" i="82"/>
  <c r="G43" i="58"/>
  <c r="G23" i="63"/>
  <c r="AM17" i="13"/>
  <c r="G39" i="105"/>
  <c r="F30" i="67"/>
  <c r="O40" i="13"/>
  <c r="F38" i="104"/>
  <c r="P25" i="13"/>
  <c r="S45" i="13"/>
  <c r="G18" i="88"/>
  <c r="F28" i="98"/>
  <c r="G22" i="94"/>
  <c r="F37" i="66"/>
  <c r="G32" i="58"/>
  <c r="F43" i="79"/>
  <c r="G17" i="64"/>
  <c r="G18" i="89"/>
  <c r="F25" i="74"/>
  <c r="F45" i="68"/>
  <c r="F45" i="101"/>
  <c r="F26" i="79"/>
  <c r="F19" i="65"/>
  <c r="G37" i="106"/>
  <c r="F40" i="98"/>
  <c r="G18" i="70"/>
  <c r="G18" i="66"/>
  <c r="G44" i="72"/>
  <c r="F30" i="90"/>
  <c r="G18" i="62"/>
  <c r="J19" i="13"/>
  <c r="F40" i="88"/>
  <c r="F27" i="84"/>
  <c r="F29" i="69"/>
  <c r="G30" i="85"/>
  <c r="AK20" i="13"/>
  <c r="F38" i="95"/>
  <c r="G43" i="70"/>
  <c r="G39" i="79"/>
  <c r="AC27" i="13"/>
  <c r="F28" i="107"/>
  <c r="G19" i="105"/>
  <c r="BA19" i="13"/>
  <c r="G30" i="97"/>
  <c r="F41" i="95"/>
  <c r="F42" i="69"/>
  <c r="F26" i="81"/>
  <c r="G22" i="89"/>
  <c r="F44" i="97"/>
  <c r="F40" i="72"/>
  <c r="F29" i="62"/>
  <c r="F25" i="84"/>
  <c r="G41" i="68"/>
  <c r="F18" i="69"/>
  <c r="F39" i="93"/>
  <c r="BD23" i="13"/>
  <c r="G29" i="107"/>
  <c r="G24" i="102"/>
  <c r="F19" i="74"/>
  <c r="F21" i="88"/>
  <c r="F35" i="85"/>
  <c r="F19" i="61"/>
  <c r="W25" i="13"/>
  <c r="H30" i="13"/>
  <c r="G44" i="93"/>
  <c r="G26" i="60"/>
  <c r="G39" i="80"/>
  <c r="G32" i="83"/>
  <c r="F35" i="102"/>
  <c r="G27" i="91"/>
  <c r="G21" i="91"/>
  <c r="H34" i="13"/>
  <c r="F34" i="66"/>
  <c r="F45" i="86"/>
  <c r="F34" i="79"/>
  <c r="AG18" i="13"/>
  <c r="AS40" i="13"/>
  <c r="G17" i="77"/>
  <c r="F19" i="78"/>
  <c r="U20" i="13"/>
  <c r="F24" i="94"/>
  <c r="Q18" i="13"/>
  <c r="G32" i="84"/>
  <c r="G45" i="83"/>
  <c r="F42" i="82"/>
  <c r="G22" i="87"/>
  <c r="F45" i="70"/>
  <c r="F33" i="77"/>
  <c r="G29" i="93"/>
  <c r="F25" i="71"/>
  <c r="AC32" i="13"/>
  <c r="G20" i="66"/>
  <c r="F17" i="84"/>
  <c r="F31" i="66"/>
  <c r="P19" i="13"/>
  <c r="G36" i="74"/>
  <c r="G28" i="61"/>
  <c r="G45" i="63"/>
  <c r="AT24" i="13"/>
  <c r="F36" i="74"/>
  <c r="F17" i="105"/>
  <c r="AH43" i="13"/>
  <c r="G28" i="80"/>
  <c r="AL44" i="13"/>
  <c r="AP35" i="13"/>
  <c r="G25" i="66"/>
  <c r="F16" i="82"/>
  <c r="G44" i="66"/>
  <c r="G42" i="61"/>
  <c r="F24" i="66"/>
  <c r="F26" i="95"/>
  <c r="G27" i="16"/>
  <c r="AA16" i="13"/>
  <c r="F36" i="80"/>
  <c r="G38" i="96"/>
  <c r="F33" i="93"/>
  <c r="F35" i="82"/>
  <c r="G33" i="90"/>
  <c r="F41" i="90"/>
  <c r="F35" i="91"/>
  <c r="G39" i="94"/>
  <c r="F26" i="96"/>
  <c r="AD41" i="13"/>
  <c r="G41" i="77"/>
  <c r="T16" i="13"/>
  <c r="F40" i="80"/>
  <c r="AG34" i="13"/>
  <c r="F22" i="95"/>
  <c r="G45" i="79"/>
  <c r="F38" i="64"/>
  <c r="F43" i="80"/>
  <c r="G32" i="87"/>
  <c r="G19" i="71"/>
  <c r="AD45" i="13"/>
  <c r="AE17" i="13"/>
  <c r="F21" i="69"/>
  <c r="F20" i="79"/>
  <c r="F22" i="63"/>
  <c r="AQ27" i="13"/>
  <c r="F32" i="70"/>
  <c r="G39" i="101"/>
  <c r="G20" i="87"/>
  <c r="G21" i="63"/>
  <c r="F37" i="70"/>
  <c r="G26" i="92"/>
  <c r="T42" i="13"/>
  <c r="AI17" i="13"/>
  <c r="G28" i="105"/>
  <c r="O30" i="13"/>
  <c r="AC37" i="13"/>
  <c r="F40" i="95"/>
  <c r="F30" i="86"/>
  <c r="F36" i="16"/>
  <c r="F32" i="91"/>
  <c r="G43" i="91"/>
  <c r="F37" i="85"/>
  <c r="G32" i="82"/>
  <c r="G36" i="94"/>
  <c r="F42" i="95"/>
  <c r="F28" i="90"/>
  <c r="G44" i="94"/>
  <c r="F24" i="87"/>
  <c r="F18" i="91"/>
  <c r="F41" i="106"/>
  <c r="T26" i="13"/>
  <c r="G34" i="98"/>
  <c r="F26" i="100"/>
  <c r="G27" i="88"/>
  <c r="F20" i="80"/>
  <c r="F38" i="78"/>
  <c r="S32" i="13"/>
  <c r="G28" i="67"/>
  <c r="F22" i="82"/>
  <c r="F27" i="80"/>
  <c r="G30" i="79"/>
  <c r="G44" i="103"/>
  <c r="G44" i="104"/>
  <c r="T28" i="13"/>
  <c r="L44" i="13"/>
  <c r="G32" i="93"/>
  <c r="G42" i="95"/>
  <c r="H31" i="13"/>
  <c r="G29" i="103"/>
  <c r="F28" i="62"/>
  <c r="F44" i="77"/>
  <c r="R16" i="13"/>
  <c r="F39" i="88"/>
  <c r="G44" i="75"/>
  <c r="R34" i="13"/>
  <c r="Q43" i="13"/>
  <c r="G35" i="75"/>
  <c r="G23" i="91"/>
  <c r="F37" i="16"/>
  <c r="F21" i="87"/>
  <c r="BB26" i="13"/>
  <c r="G20" i="76"/>
  <c r="F19" i="76"/>
  <c r="F44" i="83"/>
  <c r="F36" i="67"/>
  <c r="F23" i="16"/>
  <c r="AZ42" i="13"/>
  <c r="F21" i="85"/>
  <c r="G40" i="98"/>
  <c r="AP22" i="13"/>
  <c r="G27" i="70"/>
  <c r="G45" i="103"/>
  <c r="F44" i="60"/>
  <c r="F17" i="95"/>
  <c r="G40" i="97"/>
  <c r="F17" i="85"/>
  <c r="F36" i="86"/>
  <c r="F31" i="82"/>
  <c r="G28" i="75"/>
  <c r="F33" i="86"/>
  <c r="AD29" i="13"/>
  <c r="G37" i="94"/>
  <c r="V36" i="13"/>
  <c r="F32" i="73"/>
  <c r="AU43" i="13"/>
  <c r="G29" i="85"/>
  <c r="F29" i="87"/>
  <c r="F26" i="72"/>
  <c r="F45" i="62"/>
  <c r="G26" i="79"/>
  <c r="F36" i="84"/>
  <c r="F34" i="83"/>
  <c r="G43" i="81"/>
  <c r="L19" i="13"/>
  <c r="F20" i="76"/>
  <c r="G23" i="64"/>
  <c r="G24" i="90"/>
  <c r="Q32" i="13"/>
  <c r="F28" i="78"/>
  <c r="T40" i="13"/>
  <c r="F34" i="80"/>
  <c r="F42" i="70"/>
  <c r="BA39" i="13"/>
  <c r="G34" i="99"/>
  <c r="J17" i="13"/>
  <c r="G32" i="99"/>
  <c r="G30" i="90"/>
  <c r="AL20" i="13"/>
  <c r="L33" i="13"/>
  <c r="G25" i="16"/>
  <c r="F31" i="90"/>
  <c r="G26" i="68"/>
  <c r="F18" i="72"/>
  <c r="F41" i="67"/>
  <c r="AK28" i="13"/>
  <c r="G19" i="78"/>
  <c r="AA18" i="13"/>
  <c r="AU29" i="13"/>
  <c r="F35" i="67"/>
  <c r="G25" i="69"/>
  <c r="P20" i="13"/>
  <c r="F41" i="69"/>
  <c r="AW41" i="13"/>
  <c r="G27" i="104"/>
  <c r="G20" i="102"/>
  <c r="AA36" i="13"/>
  <c r="G18" i="13"/>
  <c r="G38" i="103"/>
  <c r="F18" i="73"/>
  <c r="K27" i="13"/>
  <c r="F41" i="60"/>
  <c r="AI44" i="13"/>
  <c r="F29" i="98"/>
  <c r="G31" i="62"/>
  <c r="G38" i="100"/>
  <c r="G32" i="94"/>
  <c r="AB31" i="13"/>
  <c r="AD21" i="13"/>
  <c r="AD39" i="13"/>
  <c r="Z28" i="13"/>
  <c r="L29" i="13"/>
  <c r="G37" i="95"/>
  <c r="G41" i="97"/>
  <c r="G22" i="60"/>
  <c r="AH33" i="13"/>
  <c r="F39" i="68"/>
  <c r="G36" i="97"/>
  <c r="F39" i="107"/>
  <c r="F31" i="107"/>
  <c r="AC20" i="13"/>
  <c r="G43" i="16"/>
  <c r="F31" i="76"/>
  <c r="F29" i="66"/>
  <c r="F22" i="78"/>
  <c r="AN25" i="13"/>
  <c r="F20" i="106"/>
  <c r="G25" i="101"/>
  <c r="G24" i="75"/>
  <c r="F19" i="70"/>
  <c r="F41" i="66"/>
  <c r="G38" i="72"/>
  <c r="G24" i="106"/>
  <c r="H28" i="13"/>
  <c r="F19" i="62"/>
  <c r="G35" i="87"/>
  <c r="F29" i="78"/>
  <c r="G40" i="62"/>
  <c r="V33" i="13"/>
  <c r="F29" i="81"/>
  <c r="F41" i="107"/>
  <c r="BD17" i="13"/>
  <c r="F16" i="71"/>
  <c r="G19" i="80"/>
  <c r="F20" i="66"/>
  <c r="G30" i="78"/>
  <c r="G21" i="71"/>
  <c r="G45" i="94"/>
  <c r="G36" i="107"/>
  <c r="F24" i="73"/>
  <c r="F16" i="67"/>
  <c r="G42" i="101"/>
  <c r="F25" i="68"/>
  <c r="F38" i="89"/>
  <c r="G42" i="77"/>
  <c r="AO18" i="13"/>
  <c r="G30" i="71"/>
  <c r="O38" i="13"/>
  <c r="AE23" i="13"/>
  <c r="G17" i="103"/>
  <c r="F36" i="106"/>
  <c r="M27" i="13"/>
  <c r="F41" i="82"/>
  <c r="F16" i="77"/>
  <c r="AQ25" i="13"/>
  <c r="F21" i="94"/>
  <c r="AH18" i="13"/>
  <c r="G44" i="95"/>
  <c r="F34" i="68"/>
  <c r="F27" i="68"/>
  <c r="R39" i="13"/>
  <c r="F20" i="94"/>
  <c r="G23" i="89"/>
  <c r="O41" i="13"/>
  <c r="F45" i="82"/>
  <c r="F31" i="100"/>
  <c r="AN37" i="13"/>
  <c r="T38" i="13"/>
  <c r="F36" i="97"/>
  <c r="F22" i="103"/>
  <c r="F25" i="60"/>
  <c r="AI38" i="13"/>
  <c r="G42" i="86"/>
  <c r="G30" i="100"/>
  <c r="T29" i="13"/>
  <c r="G43" i="95"/>
  <c r="F29" i="85"/>
  <c r="F18" i="101"/>
  <c r="F37" i="96"/>
  <c r="G33" i="64"/>
  <c r="G33" i="105"/>
  <c r="G25" i="82"/>
  <c r="G20" i="103"/>
  <c r="AO35" i="13"/>
  <c r="G40" i="83"/>
  <c r="AK38" i="13"/>
  <c r="AX34" i="13"/>
  <c r="G17" i="67"/>
  <c r="AJ23" i="13"/>
  <c r="Y38" i="13"/>
  <c r="F24" i="69"/>
  <c r="G45" i="77"/>
  <c r="G35" i="65"/>
  <c r="F39" i="106"/>
  <c r="F39" i="79"/>
  <c r="AY30" i="13"/>
  <c r="F22" i="77"/>
  <c r="H26" i="13"/>
  <c r="F23" i="64"/>
  <c r="F16" i="85"/>
  <c r="F44" i="96"/>
  <c r="AQ20" i="13"/>
  <c r="X37" i="13"/>
  <c r="F26" i="89"/>
  <c r="F21" i="103"/>
  <c r="G31" i="88"/>
  <c r="F24" i="61"/>
  <c r="F45" i="97"/>
  <c r="F22" i="79"/>
  <c r="G34" i="79"/>
  <c r="F34" i="100"/>
  <c r="F31" i="64"/>
  <c r="Q29" i="13"/>
  <c r="S26" i="13"/>
  <c r="F34" i="94"/>
  <c r="R33" i="13"/>
  <c r="AJ40" i="13"/>
  <c r="F37" i="75"/>
  <c r="F45" i="87"/>
  <c r="F17" i="102"/>
  <c r="F19" i="94"/>
  <c r="G40" i="74"/>
  <c r="G34" i="100"/>
  <c r="AX39" i="13"/>
  <c r="G41" i="60"/>
  <c r="G31" i="71"/>
  <c r="F25" i="58"/>
  <c r="F28" i="82"/>
  <c r="Z24" i="13"/>
  <c r="AC40" i="13"/>
  <c r="F23" i="101"/>
  <c r="F24" i="80"/>
  <c r="F38" i="71"/>
  <c r="AE41" i="13"/>
  <c r="T45" i="13"/>
  <c r="F30" i="70"/>
  <c r="F21" i="97"/>
  <c r="AM37" i="13"/>
  <c r="F36" i="62"/>
  <c r="G31" i="81"/>
  <c r="F16" i="102"/>
  <c r="AK29" i="13"/>
  <c r="F28" i="58"/>
  <c r="AL19" i="13"/>
  <c r="M26" i="13"/>
  <c r="L23" i="13"/>
  <c r="Y16" i="13"/>
  <c r="G36" i="102"/>
  <c r="F24" i="74"/>
  <c r="G44" i="88"/>
  <c r="G37" i="58"/>
  <c r="F20" i="88"/>
  <c r="G35" i="103"/>
  <c r="G26" i="86"/>
  <c r="G39" i="93"/>
  <c r="F39" i="78"/>
  <c r="G32" i="104"/>
  <c r="F38" i="66"/>
  <c r="F21" i="79"/>
  <c r="F20" i="16"/>
  <c r="G35" i="94"/>
  <c r="F27" i="92"/>
  <c r="AJ29" i="13"/>
  <c r="F17" i="92"/>
  <c r="L24" i="13"/>
  <c r="F27" i="70"/>
  <c r="I30" i="13"/>
  <c r="G16" i="107"/>
  <c r="F35" i="90"/>
  <c r="V35" i="13"/>
  <c r="O28" i="13"/>
  <c r="G45" i="13"/>
  <c r="G33" i="13"/>
  <c r="F21" i="98"/>
  <c r="G34" i="67"/>
  <c r="F29" i="73"/>
  <c r="G35" i="79"/>
  <c r="H32" i="13"/>
  <c r="G35" i="106"/>
  <c r="G43" i="99"/>
  <c r="G26" i="89"/>
  <c r="F27" i="85"/>
  <c r="G18" i="98"/>
  <c r="G24" i="91"/>
  <c r="G24" i="105"/>
  <c r="L30" i="13"/>
  <c r="F22" i="60"/>
  <c r="G41" i="105"/>
  <c r="F27" i="83"/>
  <c r="G43" i="64"/>
  <c r="AA32" i="13"/>
  <c r="G32" i="66"/>
  <c r="F45" i="61"/>
  <c r="F34" i="89"/>
  <c r="P45" i="13"/>
  <c r="F37" i="100"/>
  <c r="F43" i="64"/>
  <c r="G40" i="88"/>
  <c r="G18" i="87"/>
  <c r="G31" i="94"/>
  <c r="G20" i="98"/>
  <c r="F30" i="101"/>
  <c r="G23" i="61"/>
  <c r="AO33" i="13"/>
  <c r="AN39" i="13"/>
  <c r="F39" i="69"/>
  <c r="G39" i="92"/>
  <c r="AO19" i="13"/>
  <c r="G31" i="84"/>
  <c r="G44" i="62"/>
  <c r="G32" i="95"/>
  <c r="AR33" i="13"/>
  <c r="F34" i="82"/>
  <c r="G44" i="16"/>
  <c r="F23" i="80"/>
  <c r="G23" i="80"/>
  <c r="F34" i="107"/>
  <c r="G23" i="98"/>
  <c r="W33" i="13"/>
  <c r="G28" i="60"/>
  <c r="G42" i="67"/>
  <c r="AN31" i="13"/>
  <c r="F21" i="104"/>
  <c r="J45" i="13"/>
  <c r="G29" i="106"/>
  <c r="M45" i="13"/>
  <c r="BB29" i="13"/>
  <c r="F27" i="105"/>
  <c r="Q41" i="13"/>
  <c r="F20" i="92"/>
  <c r="AM29" i="13"/>
  <c r="G25" i="98"/>
  <c r="Z41" i="13"/>
  <c r="F39" i="86"/>
  <c r="F40" i="66"/>
  <c r="G41" i="95"/>
  <c r="F19" i="73"/>
  <c r="G29" i="75"/>
  <c r="F22" i="98"/>
  <c r="G16" i="105"/>
  <c r="AO45" i="13"/>
  <c r="F34" i="86"/>
  <c r="AH17" i="13"/>
  <c r="G38" i="98"/>
  <c r="G39" i="75"/>
  <c r="G21" i="76"/>
  <c r="F37" i="60"/>
  <c r="F39" i="77"/>
  <c r="F18" i="77"/>
  <c r="F25" i="92"/>
  <c r="R42" i="13"/>
  <c r="AJ21" i="13"/>
  <c r="F25" i="101"/>
  <c r="F22" i="61"/>
  <c r="F16" i="83"/>
  <c r="F34" i="61"/>
  <c r="G37" i="64"/>
  <c r="AT39" i="13"/>
  <c r="F41" i="103"/>
  <c r="AQ36" i="13"/>
  <c r="G45" i="99"/>
  <c r="AB39" i="13"/>
  <c r="F35" i="106"/>
  <c r="G27" i="105"/>
  <c r="F37" i="90"/>
  <c r="G42" i="81"/>
  <c r="G34" i="77"/>
  <c r="G21" i="89"/>
  <c r="S28" i="13"/>
  <c r="G27" i="103"/>
  <c r="G26" i="100"/>
  <c r="F22" i="91"/>
  <c r="P35" i="13"/>
  <c r="AM45" i="13"/>
  <c r="G26" i="76"/>
  <c r="F41" i="104"/>
  <c r="G19" i="66"/>
  <c r="F45" i="89"/>
  <c r="G29" i="100"/>
  <c r="F31" i="79"/>
  <c r="F20" i="95"/>
  <c r="F23" i="106"/>
  <c r="AL18" i="13"/>
  <c r="F30" i="66"/>
  <c r="F27" i="64"/>
  <c r="G44" i="102"/>
  <c r="I17" i="13"/>
  <c r="F19" i="58"/>
  <c r="F22" i="93"/>
  <c r="F26" i="62"/>
  <c r="G24" i="98"/>
  <c r="J40" i="13"/>
  <c r="F40" i="85"/>
  <c r="F35" i="72"/>
  <c r="G31" i="101"/>
  <c r="AX44" i="13"/>
  <c r="G27" i="102"/>
  <c r="G44" i="74"/>
  <c r="L42" i="13"/>
  <c r="F22" i="74"/>
  <c r="F19" i="79"/>
  <c r="G23" i="85"/>
  <c r="G16" i="87"/>
  <c r="F36" i="79"/>
  <c r="G40" i="104"/>
  <c r="G17" i="101"/>
  <c r="T27" i="13"/>
  <c r="F37" i="77"/>
  <c r="F26" i="90"/>
  <c r="F39" i="67"/>
  <c r="G24" i="72"/>
  <c r="G22" i="106"/>
  <c r="F21" i="58"/>
  <c r="W37" i="13"/>
  <c r="G44" i="99"/>
  <c r="G21" i="99"/>
  <c r="AL41" i="13"/>
  <c r="G17" i="95"/>
  <c r="F40" i="102"/>
  <c r="BB19" i="13"/>
  <c r="F31" i="89"/>
  <c r="AN36" i="13"/>
  <c r="G43" i="104"/>
  <c r="R21" i="13"/>
  <c r="G29" i="86"/>
  <c r="AN44" i="13"/>
  <c r="F24" i="79"/>
  <c r="F25" i="61"/>
  <c r="F43" i="68"/>
  <c r="U23" i="13"/>
  <c r="F42" i="98"/>
  <c r="F27" i="58"/>
  <c r="I23" i="13"/>
  <c r="F37" i="71"/>
  <c r="F39" i="98"/>
  <c r="BD22" i="13"/>
  <c r="F37" i="78"/>
  <c r="G16" i="86"/>
  <c r="G24" i="103"/>
  <c r="F39" i="105"/>
  <c r="F42" i="68"/>
  <c r="F38" i="68"/>
  <c r="G31" i="87"/>
  <c r="AG26" i="13"/>
  <c r="AY28" i="13"/>
  <c r="G28" i="78"/>
  <c r="G45" i="89"/>
  <c r="G38" i="84"/>
  <c r="G45" i="102"/>
  <c r="AJ41" i="13"/>
  <c r="G35" i="102"/>
  <c r="F22" i="94"/>
  <c r="G30" i="94"/>
  <c r="G27" i="74"/>
  <c r="F35" i="69"/>
  <c r="G21" i="96"/>
  <c r="AE16" i="13"/>
  <c r="F38" i="91"/>
  <c r="BD35" i="13"/>
  <c r="F31" i="99"/>
  <c r="W20" i="13"/>
  <c r="F23" i="92"/>
  <c r="F45" i="72"/>
  <c r="U22" i="13"/>
  <c r="G33" i="82"/>
  <c r="G38" i="77"/>
  <c r="F42" i="61"/>
  <c r="G37" i="76"/>
  <c r="G25" i="72"/>
  <c r="AV37" i="13"/>
  <c r="G16" i="83"/>
  <c r="F16" i="73"/>
  <c r="G43" i="106"/>
  <c r="F19" i="75"/>
  <c r="AC43" i="13"/>
  <c r="F38" i="81"/>
  <c r="F39" i="89"/>
  <c r="F27" i="91"/>
  <c r="F39" i="75"/>
  <c r="F25" i="77"/>
  <c r="F22" i="65"/>
  <c r="G39" i="61"/>
  <c r="F31" i="97"/>
  <c r="G34" i="88"/>
  <c r="BB21" i="13"/>
  <c r="F32" i="93"/>
  <c r="T32" i="13"/>
  <c r="F19" i="63"/>
  <c r="AM27" i="13"/>
  <c r="G30" i="13"/>
  <c r="F41" i="65"/>
  <c r="I31" i="13"/>
  <c r="F25" i="76"/>
  <c r="AB19" i="13"/>
  <c r="AT16" i="13"/>
  <c r="G33" i="94"/>
  <c r="F24" i="86"/>
  <c r="F45" i="63"/>
  <c r="F26" i="84"/>
  <c r="G37" i="107"/>
  <c r="G34" i="92"/>
  <c r="F18" i="60"/>
  <c r="G19" i="101"/>
  <c r="AK32" i="13"/>
  <c r="G26" i="91"/>
  <c r="P43" i="13"/>
  <c r="AW22" i="13"/>
  <c r="G32" i="63"/>
  <c r="F44" i="89"/>
  <c r="G32" i="98"/>
  <c r="G20" i="106"/>
  <c r="G20" i="99"/>
  <c r="F37" i="68"/>
  <c r="F21" i="65"/>
  <c r="G43" i="72"/>
  <c r="F22" i="72"/>
  <c r="G25" i="68"/>
  <c r="F41" i="78"/>
  <c r="G27" i="92"/>
  <c r="F41" i="72"/>
  <c r="F36" i="98"/>
  <c r="F38" i="83"/>
  <c r="G43" i="87"/>
  <c r="F17" i="83"/>
  <c r="G20" i="93"/>
  <c r="G39" i="103"/>
  <c r="F24" i="62"/>
  <c r="G36" i="81"/>
  <c r="BA33" i="13"/>
  <c r="F39" i="100"/>
  <c r="F18" i="70"/>
  <c r="F19" i="83"/>
  <c r="F16" i="94"/>
  <c r="G38" i="101"/>
  <c r="AL36" i="13"/>
  <c r="F35" i="97"/>
  <c r="F17" i="82"/>
  <c r="F19" i="93"/>
  <c r="AZ16" i="13"/>
  <c r="AV20" i="13"/>
  <c r="F23" i="67"/>
  <c r="F30" i="97"/>
  <c r="AX41" i="13"/>
  <c r="G30" i="88"/>
  <c r="Z34" i="13"/>
  <c r="G21" i="90"/>
  <c r="G37" i="103"/>
  <c r="F40" i="92"/>
  <c r="G36" i="86"/>
  <c r="G20" i="63"/>
  <c r="L20" i="13" s="1"/>
  <c r="F32" i="90"/>
  <c r="F44" i="66"/>
  <c r="F17" i="79"/>
  <c r="F38" i="67"/>
  <c r="F42" i="99"/>
  <c r="F19" i="67"/>
  <c r="M41" i="13"/>
  <c r="F21" i="60"/>
  <c r="AF22" i="13"/>
  <c r="F33" i="91"/>
  <c r="F27" i="65"/>
  <c r="G36" i="106"/>
  <c r="F26" i="76"/>
  <c r="F37" i="76"/>
  <c r="F38" i="103"/>
  <c r="F31" i="92"/>
  <c r="BB42" i="13"/>
  <c r="F41" i="94"/>
  <c r="F42" i="86"/>
  <c r="G19" i="93"/>
  <c r="G26" i="98"/>
  <c r="F20" i="98"/>
  <c r="F32" i="105"/>
  <c r="F37" i="92"/>
  <c r="F35" i="87"/>
  <c r="G18" i="102"/>
  <c r="F38" i="88"/>
  <c r="F17" i="63"/>
  <c r="AF31" i="13"/>
  <c r="G41" i="96"/>
  <c r="G20" i="85"/>
  <c r="G30" i="61"/>
  <c r="F32" i="80"/>
  <c r="F18" i="84"/>
  <c r="G32" i="96"/>
  <c r="F19" i="71"/>
  <c r="AI25" i="13"/>
  <c r="G28" i="93"/>
  <c r="AR39" i="13"/>
  <c r="Q22" i="13"/>
  <c r="G34" i="107"/>
  <c r="AH39" i="13"/>
  <c r="Q42" i="13"/>
  <c r="F33" i="88"/>
  <c r="G29" i="67"/>
  <c r="G34" i="71"/>
  <c r="F21" i="75"/>
  <c r="F24" i="96"/>
  <c r="G31" i="105"/>
  <c r="AD38" i="13"/>
  <c r="F22" i="87"/>
  <c r="F41" i="63"/>
  <c r="F19" i="84"/>
  <c r="F36" i="107"/>
  <c r="F25" i="72"/>
  <c r="AP41" i="13"/>
  <c r="G26" i="69"/>
  <c r="G26" i="104"/>
  <c r="F33" i="65"/>
  <c r="F33" i="89"/>
  <c r="F33" i="105"/>
  <c r="F26" i="101"/>
  <c r="F39" i="96"/>
  <c r="F44" i="68"/>
  <c r="BD39" i="13"/>
  <c r="N24" i="13"/>
  <c r="S30" i="13"/>
  <c r="K34" i="13"/>
  <c r="G41" i="102"/>
  <c r="F38" i="86"/>
  <c r="F40" i="103"/>
  <c r="F39" i="97"/>
  <c r="F23" i="77"/>
  <c r="F23" i="62"/>
  <c r="AC42" i="13"/>
  <c r="F28" i="86"/>
  <c r="F43" i="94"/>
  <c r="G42" i="76"/>
  <c r="AT32" i="13"/>
  <c r="P44" i="13"/>
  <c r="G20" i="86"/>
  <c r="AH42" i="13"/>
  <c r="F18" i="64"/>
  <c r="G43" i="86"/>
  <c r="G29" i="92"/>
  <c r="G22" i="80"/>
  <c r="F25" i="94"/>
  <c r="F16" i="60"/>
  <c r="F26" i="107"/>
  <c r="BA35" i="13"/>
  <c r="G31" i="78"/>
  <c r="G41" i="61"/>
  <c r="G36" i="88"/>
  <c r="AT30" i="13"/>
  <c r="G21" i="93"/>
  <c r="F25" i="81"/>
  <c r="G26" i="66"/>
  <c r="F18" i="99"/>
  <c r="G20" i="84"/>
  <c r="F38" i="75"/>
  <c r="F21" i="76"/>
  <c r="AB43" i="13"/>
  <c r="F41" i="89"/>
  <c r="AI18" i="13"/>
  <c r="F16" i="88"/>
  <c r="F23" i="60"/>
  <c r="F38" i="90"/>
  <c r="G45" i="104"/>
  <c r="AH34" i="13"/>
  <c r="G43" i="60"/>
  <c r="F26" i="68"/>
  <c r="F30" i="60"/>
  <c r="BB32" i="13"/>
  <c r="F24" i="64"/>
  <c r="O29" i="13"/>
  <c r="F21" i="107"/>
  <c r="G30" i="76"/>
  <c r="G44" i="80"/>
  <c r="F41" i="68"/>
  <c r="F27" i="16"/>
  <c r="F21" i="67"/>
  <c r="F42" i="72"/>
  <c r="F20" i="78"/>
  <c r="T37" i="13"/>
  <c r="M18" i="13"/>
  <c r="F40" i="96"/>
  <c r="G28" i="91"/>
  <c r="G34" i="95"/>
  <c r="AW23" i="13"/>
  <c r="F40" i="79"/>
  <c r="F36" i="73"/>
  <c r="F25" i="102"/>
  <c r="F17" i="16"/>
  <c r="F18" i="96"/>
  <c r="AX43" i="13"/>
  <c r="G40" i="94"/>
  <c r="F24" i="75"/>
  <c r="AU41" i="13"/>
  <c r="G29" i="101"/>
  <c r="F33" i="107"/>
  <c r="F42" i="101"/>
  <c r="S16" i="13"/>
  <c r="F38" i="80"/>
  <c r="F17" i="67"/>
  <c r="G17" i="102"/>
  <c r="F27" i="69"/>
  <c r="J38" i="13"/>
  <c r="F26" i="67"/>
  <c r="G19" i="90"/>
  <c r="G21" i="78"/>
  <c r="G26" i="101"/>
  <c r="F44" i="101"/>
  <c r="H20" i="13"/>
  <c r="G21" i="100"/>
  <c r="G40" i="82"/>
  <c r="F27" i="75"/>
  <c r="G27" i="67"/>
  <c r="G37" i="97"/>
  <c r="F42" i="92"/>
  <c r="F23" i="93"/>
  <c r="F36" i="89"/>
  <c r="AF23" i="13"/>
  <c r="F21" i="105"/>
  <c r="F20" i="61"/>
  <c r="G24" i="66"/>
  <c r="G21" i="60"/>
  <c r="F16" i="92"/>
  <c r="F22" i="69"/>
  <c r="H35" i="13"/>
  <c r="AZ26" i="13"/>
  <c r="G42" i="60"/>
  <c r="G17" i="100"/>
  <c r="G17" i="105"/>
  <c r="W39" i="13"/>
  <c r="F27" i="81"/>
  <c r="G21" i="84"/>
  <c r="AR28" i="13"/>
  <c r="G23" i="73"/>
  <c r="AT20" i="13"/>
  <c r="F41" i="76"/>
  <c r="G45" i="91"/>
  <c r="G17" i="80"/>
  <c r="F43" i="65"/>
  <c r="F31" i="84"/>
  <c r="G18" i="77"/>
  <c r="F33" i="84"/>
  <c r="AO43" i="13"/>
  <c r="AC17" i="13"/>
  <c r="F22" i="86"/>
  <c r="F44" i="63"/>
  <c r="F35" i="103"/>
  <c r="AY31" i="13"/>
  <c r="F32" i="58"/>
  <c r="BC23" i="13"/>
  <c r="F36" i="94"/>
  <c r="J35" i="13"/>
  <c r="Z36" i="13"/>
  <c r="F33" i="95"/>
  <c r="G29" i="62"/>
  <c r="F36" i="64"/>
  <c r="AH37" i="13"/>
  <c r="F40" i="93"/>
  <c r="F38" i="97"/>
  <c r="F36" i="105"/>
  <c r="Y29" i="13"/>
  <c r="T17" i="13"/>
  <c r="BC44" i="13"/>
  <c r="F34" i="101"/>
  <c r="F43" i="60"/>
  <c r="G16" i="102"/>
  <c r="J25" i="13"/>
  <c r="G25" i="75"/>
  <c r="F31" i="65"/>
  <c r="F18" i="93"/>
  <c r="G25" i="102"/>
  <c r="F21" i="102"/>
  <c r="F16" i="107"/>
  <c r="F32" i="96"/>
  <c r="S38" i="13"/>
  <c r="G21" i="65"/>
  <c r="F45" i="73"/>
  <c r="G32" i="86"/>
  <c r="AB44" i="13"/>
  <c r="F42" i="77"/>
  <c r="F45" i="104"/>
  <c r="F34" i="70"/>
  <c r="G31" i="75"/>
  <c r="G39" i="87"/>
  <c r="AA30" i="13"/>
  <c r="F41" i="62"/>
  <c r="BD30" i="13"/>
  <c r="G22" i="97"/>
  <c r="F28" i="16"/>
  <c r="F17" i="70"/>
  <c r="G44" i="68"/>
  <c r="G34" i="78"/>
  <c r="G27" i="106"/>
  <c r="G42" i="65"/>
  <c r="AG28" i="13"/>
  <c r="F39" i="101"/>
  <c r="G34" i="73"/>
  <c r="F44" i="105"/>
  <c r="F25" i="105"/>
  <c r="F21" i="62"/>
  <c r="G31" i="70"/>
  <c r="F37" i="87"/>
  <c r="F26" i="16"/>
  <c r="F17" i="94"/>
  <c r="G34" i="106"/>
  <c r="AW26" i="13"/>
  <c r="AV33" i="13"/>
  <c r="AL28" i="13"/>
  <c r="G42" i="74"/>
  <c r="F43" i="106"/>
  <c r="J33" i="13"/>
  <c r="F34" i="93"/>
  <c r="F35" i="86"/>
  <c r="G24" i="99"/>
  <c r="AD40" i="13"/>
  <c r="F18" i="88"/>
  <c r="F26" i="98"/>
  <c r="G41" i="107"/>
  <c r="G30" i="104"/>
  <c r="AQ43" i="13"/>
  <c r="G20" i="82"/>
  <c r="F18" i="97"/>
  <c r="F45" i="94"/>
  <c r="AB25" i="13"/>
  <c r="F16" i="63"/>
  <c r="F28" i="89"/>
  <c r="F43" i="103"/>
  <c r="G19" i="81"/>
  <c r="F35" i="101"/>
  <c r="F35" i="71"/>
  <c r="F43" i="85"/>
  <c r="G36" i="84"/>
  <c r="F21" i="74"/>
  <c r="G17" i="68"/>
  <c r="G42" i="93"/>
  <c r="G25" i="77"/>
  <c r="K24" i="13"/>
  <c r="F44" i="74"/>
  <c r="G33" i="84"/>
  <c r="G38" i="107"/>
  <c r="G34" i="61"/>
  <c r="F17" i="89"/>
  <c r="U17" i="13"/>
  <c r="AJ44" i="13"/>
  <c r="BB43" i="13"/>
  <c r="P23" i="13"/>
  <c r="G39" i="64"/>
  <c r="Q26" i="13"/>
  <c r="AQ41" i="13"/>
  <c r="F19" i="88"/>
  <c r="F39" i="58"/>
  <c r="G40" i="100"/>
  <c r="AV25" i="13"/>
  <c r="G44" i="107"/>
  <c r="F22" i="92"/>
  <c r="F39" i="83"/>
  <c r="F45" i="77"/>
  <c r="F44" i="67"/>
  <c r="G26" i="16"/>
  <c r="G28" i="13"/>
  <c r="F21" i="66"/>
  <c r="AQ39" i="13"/>
  <c r="AR45" i="13"/>
  <c r="F21" i="64"/>
  <c r="G24" i="70"/>
  <c r="G37" i="73"/>
  <c r="F20" i="91"/>
  <c r="AN38" i="13"/>
  <c r="F41" i="73"/>
  <c r="H44" i="13"/>
  <c r="F16" i="97"/>
  <c r="X22" i="13"/>
  <c r="G38" i="99"/>
  <c r="G38" i="68"/>
  <c r="BC28" i="13"/>
  <c r="AF35" i="13"/>
  <c r="G43" i="103"/>
  <c r="S19" i="13"/>
  <c r="AV27" i="13"/>
  <c r="AR16" i="13"/>
  <c r="AB37" i="13"/>
  <c r="AP29" i="13"/>
  <c r="F34" i="92"/>
  <c r="Y27" i="13"/>
  <c r="R45" i="13"/>
  <c r="F25" i="75"/>
  <c r="AW39" i="13"/>
  <c r="F23" i="107"/>
  <c r="F17" i="76"/>
  <c r="AK24" i="13"/>
  <c r="AF24" i="13"/>
  <c r="K25" i="13"/>
  <c r="F44" i="61"/>
  <c r="G30" i="101"/>
  <c r="F44" i="75"/>
  <c r="F44" i="93"/>
  <c r="G32" i="89"/>
  <c r="R24" i="13"/>
  <c r="G45" i="100"/>
  <c r="F19" i="98"/>
  <c r="G43" i="97"/>
  <c r="F27" i="63"/>
  <c r="F40" i="81"/>
  <c r="F23" i="65"/>
  <c r="F27" i="102"/>
  <c r="G25" i="106"/>
  <c r="F43" i="69"/>
  <c r="G17" i="92"/>
  <c r="Q16" i="13"/>
  <c r="F26" i="78"/>
  <c r="Y45" i="13"/>
  <c r="AE34" i="13"/>
  <c r="F45" i="91"/>
  <c r="F32" i="74"/>
  <c r="F20" i="68"/>
  <c r="G19" i="97"/>
  <c r="N26" i="13"/>
  <c r="BD38" i="13"/>
  <c r="H40" i="13"/>
  <c r="F28" i="81"/>
  <c r="G16" i="79"/>
  <c r="F45" i="71"/>
  <c r="AD24" i="13"/>
  <c r="M24" i="13"/>
  <c r="G43" i="77"/>
  <c r="F29" i="65"/>
  <c r="BD24" i="13"/>
  <c r="AV43" i="13"/>
  <c r="F17" i="72"/>
  <c r="F22" i="71"/>
  <c r="F37" i="64"/>
  <c r="F44" i="103"/>
  <c r="G45" i="97"/>
  <c r="F32" i="87"/>
  <c r="G27" i="73"/>
  <c r="O32" i="13"/>
  <c r="AH16" i="13"/>
  <c r="AR25" i="13"/>
  <c r="F43" i="63"/>
  <c r="AY25" i="13"/>
  <c r="AB41" i="13"/>
  <c r="G44" i="84"/>
  <c r="F41" i="105"/>
  <c r="F45" i="80"/>
  <c r="F25" i="66"/>
  <c r="F28" i="79"/>
  <c r="F33" i="101"/>
  <c r="G22" i="85"/>
  <c r="F45" i="102"/>
  <c r="G42" i="79"/>
  <c r="F44" i="16"/>
  <c r="F16" i="65"/>
  <c r="Y17" i="13"/>
  <c r="BD37" i="13"/>
  <c r="F40" i="83"/>
  <c r="F19" i="77"/>
  <c r="F22" i="100"/>
  <c r="F27" i="77"/>
  <c r="AS36" i="13"/>
  <c r="G33" i="100"/>
  <c r="BB40" i="13"/>
  <c r="F16" i="104"/>
  <c r="AV26" i="13"/>
  <c r="F25" i="65"/>
  <c r="F25" i="63"/>
  <c r="F42" i="105"/>
  <c r="G38" i="102"/>
  <c r="F18" i="92"/>
  <c r="G16" i="13"/>
  <c r="G32" i="100"/>
  <c r="F39" i="74"/>
  <c r="G40" i="90"/>
  <c r="BC30" i="13"/>
  <c r="F24" i="58"/>
  <c r="F41" i="92"/>
  <c r="G25" i="105"/>
  <c r="AF45" i="13"/>
  <c r="L43" i="13"/>
  <c r="AR18" i="13"/>
  <c r="W41" i="13"/>
  <c r="F20" i="72"/>
  <c r="F36" i="78"/>
  <c r="F30" i="68"/>
  <c r="M33" i="13"/>
  <c r="F34" i="103"/>
  <c r="AC39" i="13"/>
  <c r="W44" i="13"/>
  <c r="AL21" i="13"/>
  <c r="T36" i="13"/>
  <c r="AR29" i="13"/>
  <c r="F39" i="73"/>
  <c r="AI31" i="13"/>
  <c r="BA23" i="13"/>
  <c r="F16" i="16"/>
  <c r="AR40" i="13"/>
  <c r="I20" i="13"/>
  <c r="F27" i="87"/>
  <c r="F43" i="72"/>
  <c r="X42" i="13"/>
  <c r="F41" i="77"/>
  <c r="F25" i="86"/>
  <c r="W17" i="13"/>
  <c r="F27" i="71"/>
  <c r="G45" i="86"/>
  <c r="F21" i="96"/>
  <c r="F31" i="103"/>
  <c r="G33" i="96"/>
  <c r="F18" i="71"/>
  <c r="F21" i="92"/>
  <c r="G35" i="71"/>
  <c r="G29" i="65"/>
  <c r="F45" i="96"/>
  <c r="F33" i="79"/>
  <c r="F32" i="61"/>
  <c r="F42" i="107"/>
  <c r="AU34" i="13"/>
  <c r="G28" i="85"/>
  <c r="F20" i="105"/>
  <c r="F22" i="96"/>
  <c r="G28" i="64"/>
  <c r="AV30" i="13"/>
  <c r="G29" i="60"/>
  <c r="G41" i="70"/>
  <c r="F31" i="67"/>
  <c r="O19" i="13"/>
  <c r="G19" i="99"/>
  <c r="F44" i="100"/>
  <c r="G45" i="96"/>
  <c r="W24" i="13"/>
  <c r="R20" i="13"/>
  <c r="F22" i="16"/>
  <c r="F37" i="84"/>
  <c r="H21" i="13"/>
  <c r="F34" i="67"/>
  <c r="F35" i="89"/>
  <c r="F41" i="74"/>
  <c r="F33" i="83"/>
  <c r="F45" i="81"/>
  <c r="AX45" i="13"/>
  <c r="F30" i="81"/>
  <c r="BB20" i="13"/>
  <c r="F40" i="78"/>
  <c r="AK22" i="13"/>
  <c r="F19" i="100"/>
  <c r="AO16" i="13"/>
  <c r="F21" i="82"/>
  <c r="F26" i="66"/>
  <c r="F22" i="89"/>
  <c r="G22" i="66"/>
  <c r="F18" i="80"/>
  <c r="F29" i="83"/>
  <c r="V31" i="13"/>
  <c r="U26" i="13"/>
  <c r="F21" i="106"/>
  <c r="Z39" i="13"/>
  <c r="AA26" i="13"/>
  <c r="AW19" i="13"/>
  <c r="F42" i="106"/>
  <c r="BA17" i="13"/>
  <c r="F32" i="88"/>
  <c r="AS32" i="13"/>
  <c r="F44" i="70"/>
  <c r="AK16" i="13"/>
  <c r="K43" i="13"/>
  <c r="AH25" i="13"/>
  <c r="AU23" i="13"/>
  <c r="G16" i="84"/>
  <c r="F29" i="97"/>
  <c r="F31" i="104"/>
  <c r="G38" i="92"/>
  <c r="F24" i="72"/>
  <c r="F38" i="65"/>
  <c r="F33" i="74"/>
  <c r="G37" i="92"/>
  <c r="F16" i="81"/>
  <c r="F24" i="106"/>
  <c r="G20" i="101"/>
  <c r="F16" i="70"/>
  <c r="AI36" i="13"/>
  <c r="F18" i="78"/>
  <c r="G24" i="89"/>
  <c r="F39" i="102"/>
  <c r="G22" i="61"/>
  <c r="F16" i="86"/>
  <c r="Y26" i="13"/>
  <c r="Y34" i="13"/>
  <c r="F35" i="66"/>
  <c r="F32" i="83"/>
  <c r="N25" i="13"/>
  <c r="F28" i="83"/>
  <c r="F41" i="91"/>
  <c r="O26" i="13"/>
  <c r="G26" i="106"/>
  <c r="F41" i="87"/>
  <c r="F17" i="103"/>
  <c r="AO40" i="13"/>
  <c r="AL17" i="13"/>
  <c r="G25" i="107"/>
  <c r="F37" i="99"/>
  <c r="F18" i="94"/>
  <c r="F40" i="70"/>
  <c r="F29" i="91"/>
  <c r="AA21" i="13"/>
  <c r="F21" i="78"/>
  <c r="F35" i="80"/>
  <c r="AG19" i="13"/>
  <c r="F28" i="74"/>
  <c r="G36" i="66"/>
  <c r="F38" i="58"/>
  <c r="AI29" i="13"/>
  <c r="F41" i="102"/>
  <c r="S35" i="13"/>
  <c r="AP40" i="13"/>
  <c r="AI43" i="13"/>
  <c r="G37" i="81"/>
  <c r="M22" i="13"/>
  <c r="G24" i="79"/>
  <c r="J24" i="13"/>
  <c r="F34" i="73"/>
  <c r="R28" i="13"/>
  <c r="Q25" i="13"/>
  <c r="Y30" i="13"/>
  <c r="G31" i="72"/>
  <c r="G26" i="80"/>
  <c r="W21" i="13"/>
  <c r="G25" i="81"/>
  <c r="F34" i="58"/>
  <c r="G32" i="61"/>
  <c r="J29" i="13"/>
  <c r="AO24" i="13"/>
  <c r="F38" i="70"/>
  <c r="G36" i="100"/>
  <c r="G42" i="104"/>
  <c r="Q17" i="13"/>
  <c r="F19" i="96"/>
  <c r="F44" i="91"/>
  <c r="F25" i="90"/>
  <c r="F25" i="79"/>
  <c r="F22" i="73"/>
  <c r="F36" i="91"/>
  <c r="F17" i="86"/>
  <c r="F39" i="87"/>
  <c r="F21" i="99"/>
  <c r="W23" i="13"/>
  <c r="S18" i="13"/>
  <c r="S34" i="13"/>
  <c r="G39" i="78"/>
  <c r="F35" i="77"/>
  <c r="G37" i="77"/>
  <c r="M31" i="13"/>
  <c r="AV28" i="13"/>
  <c r="F29" i="84"/>
  <c r="F22" i="70"/>
  <c r="Q28" i="13"/>
  <c r="F41" i="79"/>
  <c r="F38" i="84"/>
  <c r="AF39" i="13"/>
  <c r="F28" i="104"/>
  <c r="AF19" i="13"/>
  <c r="G24" i="67"/>
  <c r="AW21" i="13"/>
  <c r="AP21" i="13"/>
  <c r="BC29" i="13"/>
  <c r="G38" i="104"/>
  <c r="F23" i="76"/>
  <c r="G28" i="73"/>
  <c r="X38" i="13"/>
  <c r="N34" i="13"/>
  <c r="F22" i="62"/>
  <c r="F23" i="66"/>
  <c r="G18" i="79"/>
  <c r="G39" i="98"/>
  <c r="G16" i="77"/>
  <c r="F29" i="100"/>
  <c r="F21" i="72"/>
  <c r="F27" i="67"/>
  <c r="F35" i="58"/>
  <c r="F43" i="105"/>
  <c r="F22" i="80"/>
  <c r="F42" i="75"/>
  <c r="Y37" i="13"/>
  <c r="F33" i="76"/>
  <c r="S29" i="13"/>
  <c r="F21" i="61"/>
  <c r="G36" i="63"/>
  <c r="F29" i="94"/>
  <c r="G30" i="84"/>
  <c r="G30" i="77"/>
  <c r="F18" i="106"/>
  <c r="F32" i="68"/>
  <c r="G42" i="89"/>
  <c r="F33" i="70"/>
  <c r="G40" i="91"/>
  <c r="F29" i="67"/>
  <c r="F25" i="16"/>
  <c r="F42" i="103"/>
  <c r="F36" i="72"/>
  <c r="F17" i="80"/>
  <c r="AA22" i="13"/>
  <c r="F17" i="58"/>
  <c r="G37" i="72"/>
  <c r="F45" i="103"/>
  <c r="F24" i="16"/>
  <c r="F30" i="77"/>
  <c r="G25" i="103"/>
  <c r="F43" i="71"/>
  <c r="F21" i="16"/>
  <c r="G17" i="87"/>
  <c r="F29" i="89"/>
  <c r="F30" i="92"/>
  <c r="AL33" i="13"/>
  <c r="F38" i="82"/>
  <c r="G35" i="97"/>
  <c r="AW33" i="13"/>
  <c r="X36" i="13"/>
  <c r="G21" i="102"/>
  <c r="F16" i="84"/>
  <c r="G30" i="68"/>
  <c r="F42" i="97"/>
  <c r="S21" i="13"/>
  <c r="F32" i="100"/>
  <c r="X25" i="13"/>
  <c r="F41" i="81"/>
  <c r="R32" i="13"/>
  <c r="G37" i="82"/>
  <c r="F28" i="69"/>
  <c r="F32" i="102"/>
  <c r="AK37" i="13"/>
  <c r="G37" i="87"/>
  <c r="F22" i="104"/>
  <c r="G28" i="94"/>
  <c r="F35" i="92"/>
  <c r="F16" i="75"/>
  <c r="BC24" i="13"/>
  <c r="Y35" i="13"/>
  <c r="G21" i="92"/>
  <c r="Z17" i="13"/>
  <c r="X24" i="13"/>
  <c r="AI27" i="13"/>
  <c r="F32" i="66"/>
  <c r="G41" i="90"/>
  <c r="M35" i="13"/>
  <c r="AT17" i="13"/>
  <c r="F37" i="98"/>
  <c r="F30" i="98"/>
  <c r="G29" i="82"/>
  <c r="AF42" i="13"/>
  <c r="F27" i="94"/>
  <c r="F27" i="60"/>
  <c r="G34" i="13"/>
  <c r="AE39" i="13"/>
  <c r="F25" i="106"/>
  <c r="F23" i="72"/>
  <c r="G30" i="64"/>
  <c r="F44" i="98"/>
  <c r="F22" i="58"/>
  <c r="F17" i="90"/>
  <c r="M25" i="13"/>
  <c r="Q31" i="13"/>
  <c r="F21" i="70"/>
  <c r="F27" i="98"/>
  <c r="G20" i="92"/>
  <c r="AD28" i="13"/>
  <c r="G31" i="106"/>
  <c r="F16" i="79"/>
  <c r="G42" i="96"/>
  <c r="G37" i="13"/>
  <c r="F28" i="72"/>
  <c r="AE19" i="13"/>
  <c r="L35" i="13"/>
  <c r="AE43" i="13"/>
  <c r="F34" i="104"/>
  <c r="AF32" i="13"/>
  <c r="AH36" i="13"/>
  <c r="AR41" i="13"/>
  <c r="F24" i="67"/>
  <c r="G30" i="96"/>
  <c r="Z38" i="13"/>
  <c r="AE31" i="13"/>
  <c r="X18" i="13"/>
  <c r="V22" i="13"/>
  <c r="O35" i="13"/>
  <c r="F29" i="76"/>
  <c r="G16" i="94"/>
  <c r="F20" i="67"/>
  <c r="H16" i="13"/>
  <c r="G19" i="62"/>
  <c r="O25" i="13"/>
  <c r="L37" i="13"/>
  <c r="F37" i="58"/>
  <c r="S42" i="13"/>
  <c r="N20" i="13"/>
  <c r="AP16" i="13"/>
  <c r="AK21" i="13"/>
  <c r="AP33" i="13"/>
  <c r="F23" i="73"/>
  <c r="F42" i="74"/>
  <c r="AS37" i="13"/>
  <c r="G33" i="88"/>
  <c r="G23" i="99"/>
  <c r="F42" i="62"/>
  <c r="Y40" i="13"/>
  <c r="F38" i="98"/>
  <c r="BA22" i="13"/>
  <c r="G17" i="94"/>
  <c r="Q37" i="13"/>
  <c r="G19" i="58"/>
  <c r="G21" i="13"/>
  <c r="G26" i="85"/>
  <c r="F20" i="104"/>
  <c r="S23" i="13"/>
  <c r="G19" i="68"/>
  <c r="F39" i="63"/>
  <c r="G17" i="70"/>
  <c r="F23" i="83"/>
  <c r="G26" i="96"/>
  <c r="F39" i="99"/>
  <c r="F40" i="62"/>
  <c r="G31" i="92"/>
  <c r="AQ44" i="13"/>
  <c r="F44" i="78"/>
  <c r="G36" i="93"/>
  <c r="X43" i="13"/>
  <c r="F32" i="98"/>
  <c r="F25" i="97"/>
  <c r="G36" i="76"/>
  <c r="AM34" i="13"/>
  <c r="F26" i="61"/>
  <c r="F33" i="97"/>
  <c r="F42" i="78"/>
  <c r="F16" i="106"/>
  <c r="F38" i="100"/>
  <c r="Z45" i="13"/>
  <c r="AL24" i="13"/>
  <c r="G40" i="102"/>
  <c r="F35" i="81"/>
  <c r="AK45" i="13"/>
  <c r="AN16" i="13"/>
  <c r="F28" i="88"/>
  <c r="G37" i="66"/>
  <c r="G27" i="93"/>
  <c r="G26" i="62"/>
  <c r="Z20" i="13"/>
  <c r="F28" i="63"/>
  <c r="F35" i="93"/>
  <c r="G32" i="107"/>
  <c r="F17" i="68"/>
  <c r="N17" i="13"/>
  <c r="G22" i="13"/>
  <c r="Q30" i="13"/>
  <c r="G30" i="95"/>
  <c r="F28" i="68"/>
  <c r="F39" i="76"/>
  <c r="AK41" i="13"/>
  <c r="F25" i="93"/>
  <c r="Z35" i="13"/>
  <c r="F17" i="104"/>
  <c r="F24" i="91"/>
  <c r="U41" i="13"/>
  <c r="F22" i="85"/>
  <c r="F16" i="64"/>
  <c r="F44" i="79"/>
  <c r="F19" i="85"/>
  <c r="N40" i="13"/>
  <c r="G24" i="100"/>
  <c r="AW24" i="13" s="1"/>
  <c r="F41" i="85"/>
  <c r="R27" i="13"/>
  <c r="G37" i="104"/>
  <c r="G33" i="72"/>
  <c r="J31" i="13"/>
  <c r="V42" i="13"/>
  <c r="G33" i="76"/>
  <c r="AZ34" i="13"/>
  <c r="P37" i="13"/>
  <c r="F39" i="103"/>
  <c r="F26" i="87"/>
  <c r="F40" i="94"/>
  <c r="AN29" i="13"/>
  <c r="G16" i="75"/>
  <c r="G31" i="93"/>
  <c r="AI32" i="13"/>
  <c r="G27" i="101"/>
  <c r="AE45" i="13"/>
  <c r="K22" i="13"/>
  <c r="F42" i="65"/>
  <c r="F18" i="65"/>
  <c r="F44" i="71"/>
  <c r="Z19" i="13"/>
  <c r="G24" i="86"/>
  <c r="X44" i="13"/>
  <c r="F40" i="87"/>
  <c r="G44" i="96"/>
  <c r="F38" i="105"/>
  <c r="F37" i="69"/>
  <c r="F39" i="104"/>
  <c r="G23" i="75"/>
  <c r="AM42" i="13"/>
  <c r="BC20" i="13"/>
  <c r="G18" i="105"/>
  <c r="F16" i="62"/>
  <c r="AB34" i="13"/>
  <c r="AU17" i="13"/>
  <c r="BB39" i="13"/>
  <c r="F22" i="107"/>
  <c r="S39" i="13"/>
  <c r="G16" i="66"/>
  <c r="AR24" i="13"/>
  <c r="G30" i="75"/>
  <c r="AW30" i="13"/>
  <c r="G20" i="104"/>
  <c r="AZ43" i="13"/>
  <c r="G45" i="75"/>
  <c r="F42" i="100"/>
  <c r="AO23" i="13"/>
  <c r="F36" i="69"/>
  <c r="G35" i="82"/>
  <c r="AE35" i="13" s="1"/>
  <c r="F42" i="67"/>
  <c r="K17" i="13"/>
  <c r="F30" i="88"/>
  <c r="G28" i="104"/>
  <c r="T30" i="13"/>
  <c r="AS43" i="13"/>
  <c r="F33" i="73"/>
  <c r="G23" i="86"/>
  <c r="F31" i="105"/>
  <c r="F43" i="90"/>
  <c r="G17" i="91"/>
  <c r="F36" i="93"/>
  <c r="BD42" i="13"/>
  <c r="F16" i="87"/>
  <c r="F23" i="74"/>
  <c r="G36" i="13"/>
  <c r="AB30" i="13"/>
  <c r="X33" i="13"/>
  <c r="F25" i="64"/>
  <c r="F41" i="61"/>
  <c r="AK43" i="13"/>
  <c r="F42" i="64"/>
  <c r="AV16" i="13"/>
  <c r="AM26" i="13"/>
  <c r="M42" i="13"/>
  <c r="G33" i="97"/>
  <c r="AZ36" i="13"/>
  <c r="G18" i="104"/>
  <c r="F20" i="107"/>
  <c r="BA30" i="13"/>
  <c r="F45" i="58"/>
  <c r="F43" i="58"/>
  <c r="J44" i="13"/>
  <c r="G35" i="62"/>
  <c r="AL27" i="13"/>
  <c r="F18" i="58"/>
  <c r="K39" i="13"/>
  <c r="G24" i="68"/>
  <c r="G45" i="73"/>
  <c r="G20" i="71"/>
  <c r="F22" i="84"/>
  <c r="AW42" i="13"/>
  <c r="G30" i="80"/>
  <c r="AS27" i="13"/>
  <c r="F16" i="61"/>
  <c r="P29" i="13"/>
  <c r="G34" i="66"/>
  <c r="AG21" i="13"/>
  <c r="AI22" i="13"/>
  <c r="F44" i="82"/>
  <c r="G26" i="95"/>
  <c r="G39" i="106"/>
  <c r="Q38" i="13"/>
  <c r="F29" i="93"/>
  <c r="F30" i="80"/>
  <c r="Z44" i="13"/>
  <c r="G21" i="106"/>
  <c r="F37" i="86"/>
  <c r="F44" i="87"/>
  <c r="G38" i="95"/>
  <c r="AX29" i="13"/>
  <c r="AL26" i="13"/>
  <c r="G26" i="81"/>
  <c r="F30" i="71"/>
  <c r="F38" i="96"/>
  <c r="AZ28" i="13"/>
  <c r="F16" i="105"/>
  <c r="F36" i="60"/>
  <c r="G28" i="96"/>
  <c r="G27" i="95"/>
  <c r="F29" i="106"/>
  <c r="G38" i="69"/>
  <c r="AV42" i="13"/>
  <c r="F20" i="58"/>
  <c r="G40" i="84"/>
  <c r="F27" i="95"/>
  <c r="U39" i="13"/>
  <c r="G23" i="93"/>
  <c r="AP23" i="13" s="1"/>
  <c r="G20" i="83"/>
  <c r="F16" i="101"/>
  <c r="F20" i="62"/>
  <c r="F41" i="84"/>
  <c r="U24" i="13"/>
  <c r="AD35" i="13"/>
  <c r="G40" i="63"/>
  <c r="G16" i="61"/>
  <c r="G24" i="85"/>
  <c r="G25" i="78"/>
  <c r="F36" i="96"/>
  <c r="G33" i="86"/>
  <c r="F28" i="64"/>
  <c r="F20" i="102"/>
  <c r="G25" i="88"/>
  <c r="G34" i="93"/>
  <c r="BD18" i="13"/>
  <c r="H33" i="13"/>
  <c r="F27" i="61"/>
  <c r="F40" i="106"/>
  <c r="F21" i="68"/>
  <c r="F32" i="94"/>
  <c r="G26" i="82"/>
  <c r="F21" i="81"/>
  <c r="F32" i="69"/>
  <c r="G30" i="91"/>
  <c r="W18" i="13"/>
  <c r="Z22" i="13"/>
  <c r="F23" i="89"/>
  <c r="H39" i="13"/>
  <c r="AT40" i="13"/>
  <c r="G27" i="82"/>
  <c r="F31" i="95"/>
  <c r="Z26" i="13"/>
  <c r="F16" i="96"/>
  <c r="G44" i="65"/>
  <c r="G42" i="72"/>
  <c r="G30" i="103"/>
  <c r="F35" i="79"/>
  <c r="AH45" i="13"/>
  <c r="F44" i="76"/>
  <c r="K29" i="13"/>
  <c r="AX26" i="13"/>
  <c r="AK39" i="13"/>
  <c r="F31" i="80"/>
  <c r="F23" i="104"/>
  <c r="F27" i="104"/>
  <c r="G16" i="90"/>
  <c r="F30" i="82"/>
  <c r="F24" i="82"/>
  <c r="AE42" i="13"/>
  <c r="G38" i="97"/>
  <c r="F31" i="78"/>
  <c r="F39" i="62"/>
  <c r="AX33" i="13"/>
  <c r="K21" i="13"/>
  <c r="F42" i="89"/>
  <c r="G43" i="73"/>
  <c r="AO27" i="13"/>
  <c r="G28" i="86"/>
  <c r="G32" i="102"/>
  <c r="F32" i="99"/>
  <c r="G44" i="92"/>
  <c r="G37" i="84"/>
  <c r="F19" i="60"/>
  <c r="F33" i="96"/>
  <c r="J26" i="13"/>
  <c r="AJ38" i="13"/>
  <c r="G16" i="81"/>
  <c r="G30" i="87"/>
  <c r="Y41" i="13"/>
  <c r="F20" i="63"/>
  <c r="G31" i="100"/>
  <c r="F18" i="16"/>
  <c r="AD43" i="13"/>
  <c r="AW25" i="13"/>
  <c r="Q33" i="13"/>
  <c r="F24" i="107"/>
  <c r="F22" i="66"/>
  <c r="Q36" i="13"/>
  <c r="F37" i="63"/>
  <c r="O22" i="13"/>
  <c r="F42" i="96"/>
  <c r="G30" i="92"/>
  <c r="F38" i="73"/>
  <c r="L22" i="13"/>
  <c r="AA38" i="13"/>
  <c r="G29" i="102"/>
  <c r="G38" i="80"/>
  <c r="T18" i="13"/>
  <c r="F24" i="99"/>
  <c r="F44" i="72"/>
  <c r="R19" i="13"/>
  <c r="G22" i="95"/>
  <c r="F45" i="107"/>
  <c r="N39" i="13"/>
  <c r="F45" i="99"/>
  <c r="F31" i="102"/>
  <c r="AS34" i="13"/>
  <c r="F17" i="73"/>
  <c r="F28" i="67"/>
  <c r="V21" i="13"/>
  <c r="F38" i="62"/>
  <c r="F22" i="75"/>
  <c r="G24" i="87"/>
  <c r="F28" i="80"/>
  <c r="F30" i="83"/>
  <c r="AR27" i="13"/>
  <c r="AG29" i="13"/>
  <c r="AW17" i="13"/>
  <c r="M43" i="13"/>
  <c r="F26" i="77"/>
  <c r="F26" i="63"/>
  <c r="AV29" i="13"/>
  <c r="F24" i="98"/>
  <c r="F20" i="70"/>
  <c r="F43" i="100"/>
  <c r="J39" i="13"/>
  <c r="AO30" i="13"/>
  <c r="F44" i="95"/>
  <c r="F28" i="73"/>
  <c r="F42" i="80"/>
  <c r="N43" i="13"/>
  <c r="AW27" i="13"/>
  <c r="AT31" i="13"/>
  <c r="F38" i="99"/>
  <c r="P28" i="13"/>
  <c r="G18" i="61"/>
  <c r="W29" i="13"/>
  <c r="W19" i="13"/>
  <c r="F44" i="99"/>
  <c r="F23" i="84"/>
  <c r="G27" i="84"/>
  <c r="F20" i="77"/>
  <c r="F16" i="99"/>
  <c r="AN42" i="13"/>
  <c r="AH38" i="13"/>
  <c r="F41" i="75"/>
  <c r="F35" i="104"/>
  <c r="AM25" i="13"/>
  <c r="R25" i="13"/>
  <c r="S20" i="13"/>
  <c r="F41" i="16"/>
  <c r="F39" i="64"/>
  <c r="G36" i="95"/>
  <c r="F25" i="85"/>
  <c r="X19" i="13"/>
  <c r="AK44" i="13"/>
  <c r="F31" i="16"/>
  <c r="H24" i="13"/>
  <c r="F37" i="83"/>
  <c r="F28" i="92"/>
  <c r="V32" i="13"/>
  <c r="Y31" i="13"/>
  <c r="BA24" i="13"/>
  <c r="G23" i="96"/>
  <c r="AS20" i="13"/>
  <c r="F22" i="68"/>
  <c r="AU45" i="13"/>
  <c r="AS24" i="13"/>
  <c r="T31" i="13"/>
  <c r="F41" i="71"/>
  <c r="G43" i="78"/>
  <c r="Q20" i="13"/>
  <c r="V40" i="13"/>
  <c r="F30" i="79"/>
  <c r="F29" i="60"/>
  <c r="F40" i="77"/>
  <c r="F34" i="74"/>
  <c r="BD34" i="13"/>
  <c r="AY18" i="13"/>
  <c r="G29" i="13"/>
  <c r="AH32" i="13"/>
  <c r="H38" i="13"/>
  <c r="F25" i="87"/>
  <c r="F34" i="98"/>
  <c r="AO22" i="13"/>
  <c r="BD43" i="13"/>
  <c r="AX23" i="13"/>
  <c r="AY26" i="13"/>
  <c r="G22" i="98"/>
  <c r="G29" i="96"/>
  <c r="F40" i="91"/>
  <c r="W43" i="13"/>
  <c r="U34" i="13"/>
  <c r="L25" i="13"/>
  <c r="F41" i="64"/>
  <c r="F20" i="64"/>
  <c r="F29" i="82"/>
  <c r="F30" i="99"/>
  <c r="F34" i="69"/>
  <c r="G20" i="61"/>
  <c r="F28" i="76"/>
  <c r="G18" i="81"/>
  <c r="F34" i="90"/>
  <c r="F22" i="83"/>
  <c r="F30" i="62"/>
  <c r="G23" i="102"/>
  <c r="F36" i="82"/>
  <c r="P30" i="13"/>
  <c r="G32" i="103"/>
  <c r="F30" i="103"/>
  <c r="F22" i="67"/>
  <c r="I24" i="13"/>
  <c r="F21" i="95"/>
  <c r="F30" i="74"/>
  <c r="F36" i="92"/>
  <c r="G21" i="85"/>
  <c r="P31" i="13"/>
  <c r="F17" i="101"/>
  <c r="F45" i="74"/>
  <c r="G18" i="60"/>
  <c r="G35" i="90"/>
  <c r="AU21" i="13"/>
  <c r="F23" i="90"/>
  <c r="F45" i="79"/>
  <c r="F27" i="97"/>
  <c r="F33" i="85"/>
  <c r="AH35" i="13"/>
  <c r="F36" i="99"/>
  <c r="J41" i="13"/>
  <c r="F19" i="68"/>
  <c r="I36" i="13"/>
  <c r="BB37" i="13"/>
  <c r="AC36" i="13"/>
  <c r="G31" i="99"/>
  <c r="BA44" i="13"/>
  <c r="AT28" i="13"/>
  <c r="AN23" i="13"/>
  <c r="P32" i="13"/>
  <c r="F38" i="61"/>
  <c r="AU37" i="13"/>
  <c r="AS22" i="13"/>
  <c r="F24" i="105"/>
  <c r="S43" i="13"/>
  <c r="AT19" i="13"/>
  <c r="AQ38" i="13"/>
  <c r="N36" i="13"/>
  <c r="AQ22" i="13"/>
  <c r="AT44" i="13"/>
  <c r="BB36" i="13"/>
  <c r="G22" i="67"/>
  <c r="AW38" i="13"/>
  <c r="F19" i="80"/>
  <c r="X28" i="13"/>
  <c r="G31" i="98"/>
  <c r="G35" i="72"/>
  <c r="G22" i="70"/>
  <c r="G16" i="101"/>
  <c r="M34" i="13"/>
  <c r="F24" i="93"/>
  <c r="AX22" i="13"/>
  <c r="F25" i="83"/>
  <c r="Y28" i="13"/>
  <c r="G29" i="58"/>
  <c r="W34" i="13"/>
  <c r="F26" i="94"/>
  <c r="F43" i="75"/>
  <c r="G19" i="106"/>
  <c r="G36" i="87"/>
  <c r="AU42" i="13"/>
  <c r="G36" i="101"/>
  <c r="F25" i="96"/>
  <c r="AC35" i="13"/>
  <c r="F43" i="83"/>
  <c r="P34" i="13"/>
  <c r="G32" i="106"/>
  <c r="F18" i="83"/>
  <c r="G28" i="83"/>
  <c r="F42" i="85"/>
  <c r="F40" i="73"/>
  <c r="G35" i="86"/>
  <c r="F36" i="61"/>
  <c r="F25" i="62"/>
  <c r="J27" i="13"/>
  <c r="G33" i="81"/>
  <c r="F35" i="16"/>
  <c r="F38" i="60"/>
  <c r="F21" i="63"/>
  <c r="AZ29" i="13"/>
  <c r="G16" i="60"/>
  <c r="V38" i="13"/>
  <c r="AZ35" i="13"/>
  <c r="AV24" i="13"/>
  <c r="F20" i="96"/>
  <c r="F35" i="73"/>
  <c r="F32" i="97"/>
  <c r="F32" i="101"/>
  <c r="G43" i="76"/>
  <c r="I40" i="13"/>
  <c r="K16" i="13"/>
  <c r="G23" i="90"/>
  <c r="G22" i="102"/>
  <c r="F34" i="81"/>
  <c r="AS41" i="13"/>
  <c r="G41" i="62"/>
  <c r="AX32" i="13"/>
  <c r="F28" i="97"/>
  <c r="G43" i="93"/>
  <c r="BD45" i="13"/>
  <c r="I25" i="13"/>
  <c r="R17" i="13"/>
  <c r="M38" i="13"/>
  <c r="AL40" i="13"/>
  <c r="AL31" i="13"/>
  <c r="AQ45" i="13"/>
  <c r="AW44" i="13"/>
  <c r="BA16" i="13"/>
  <c r="AG43" i="13"/>
  <c r="AZ33" i="13"/>
  <c r="F23" i="63"/>
  <c r="F32" i="78"/>
  <c r="G24" i="93"/>
  <c r="F37" i="105"/>
  <c r="F45" i="95"/>
  <c r="F45" i="84"/>
  <c r="F38" i="87"/>
  <c r="AD32" i="13"/>
  <c r="R23" i="13"/>
  <c r="G41" i="92"/>
  <c r="AS16" i="13"/>
  <c r="O18" i="13"/>
  <c r="G33" i="107"/>
  <c r="G20" i="75"/>
  <c r="F16" i="91"/>
  <c r="F32" i="82"/>
  <c r="AB22" i="13"/>
  <c r="F42" i="73"/>
  <c r="BA29" i="13"/>
  <c r="F43" i="102"/>
  <c r="K20" i="13"/>
  <c r="Z31" i="13"/>
  <c r="G28" i="82"/>
  <c r="F40" i="75"/>
  <c r="AB28" i="13"/>
  <c r="F20" i="74"/>
  <c r="F38" i="94"/>
  <c r="F38" i="107"/>
  <c r="G32" i="79"/>
  <c r="F18" i="86"/>
  <c r="V17" i="13"/>
  <c r="AS31" i="13"/>
  <c r="G44" i="76"/>
  <c r="G24" i="101"/>
  <c r="F20" i="81"/>
  <c r="G41" i="103"/>
  <c r="Q34" i="13"/>
  <c r="F34" i="91"/>
  <c r="F30" i="75"/>
  <c r="F42" i="81"/>
  <c r="AH22" i="13"/>
  <c r="V41" i="13"/>
  <c r="F45" i="76"/>
  <c r="Q23" i="13"/>
  <c r="AA44" i="13"/>
  <c r="G44" i="98"/>
  <c r="AN17" i="13"/>
  <c r="F32" i="79"/>
  <c r="F27" i="66"/>
  <c r="G27" i="72"/>
  <c r="AA45" i="13"/>
  <c r="F43" i="97"/>
  <c r="AA25" i="13"/>
  <c r="AX16" i="13"/>
  <c r="AZ32" i="13"/>
  <c r="G45" i="65"/>
  <c r="G29" i="97"/>
  <c r="F17" i="64"/>
  <c r="F19" i="82"/>
  <c r="AG23" i="13"/>
  <c r="F42" i="91"/>
  <c r="AP24" i="13"/>
  <c r="AJ19" i="13"/>
  <c r="J42" i="13"/>
  <c r="G29" i="73"/>
  <c r="AT21" i="13"/>
  <c r="F26" i="93"/>
  <c r="AC44" i="13"/>
  <c r="G38" i="65"/>
  <c r="F42" i="102"/>
  <c r="F45" i="106"/>
  <c r="AY19" i="13"/>
  <c r="AX31" i="13"/>
  <c r="N35" i="13"/>
  <c r="G32" i="77"/>
  <c r="AW16" i="13"/>
  <c r="F36" i="88"/>
  <c r="G42" i="58"/>
  <c r="F38" i="102"/>
  <c r="F36" i="75"/>
  <c r="AM20" i="13"/>
  <c r="G36" i="104"/>
  <c r="F45" i="67"/>
  <c r="G34" i="86"/>
  <c r="G33" i="60"/>
  <c r="F43" i="87"/>
  <c r="G39" i="90"/>
  <c r="G25" i="73"/>
  <c r="AC33" i="13"/>
  <c r="F23" i="87"/>
  <c r="W45" i="13"/>
  <c r="F39" i="72"/>
  <c r="W32" i="13"/>
  <c r="F16" i="89"/>
  <c r="AE25" i="13"/>
  <c r="BC39" i="13"/>
  <c r="Y18" i="13"/>
  <c r="AK36" i="13"/>
  <c r="F28" i="77"/>
  <c r="AP30" i="13"/>
  <c r="F34" i="85"/>
  <c r="F28" i="66"/>
  <c r="AP32" i="13"/>
  <c r="V39" i="13"/>
  <c r="O27" i="13"/>
  <c r="AC34" i="13"/>
  <c r="AE26" i="13"/>
  <c r="AJ18" i="13"/>
  <c r="BD29" i="13"/>
  <c r="G26" i="13"/>
  <c r="BD25" i="13"/>
  <c r="AU25" i="13"/>
  <c r="AJ16" i="13"/>
  <c r="AJ43" i="13"/>
  <c r="AD33" i="13"/>
  <c r="U35" i="13"/>
  <c r="AN27" i="13"/>
  <c r="F33" i="98"/>
  <c r="X26" i="13"/>
  <c r="AL22" i="13"/>
  <c r="AQ30" i="13"/>
  <c r="F27" i="76"/>
  <c r="G30" i="65"/>
  <c r="G26" i="93"/>
  <c r="G18" i="96"/>
  <c r="F34" i="96"/>
  <c r="AT23" i="13"/>
  <c r="K37" i="13"/>
  <c r="AC30" i="13"/>
  <c r="O24" i="13"/>
  <c r="F17" i="65"/>
  <c r="G45" i="106"/>
  <c r="F22" i="106"/>
  <c r="F39" i="90"/>
  <c r="F38" i="77"/>
  <c r="F43" i="98"/>
  <c r="F43" i="62"/>
  <c r="G28" i="92"/>
  <c r="F20" i="60"/>
  <c r="Q27" i="13"/>
  <c r="F38" i="72"/>
  <c r="P40" i="13"/>
  <c r="I38" i="13"/>
  <c r="F17" i="93"/>
  <c r="F20" i="103"/>
  <c r="AO39" i="13"/>
  <c r="Y32" i="13"/>
  <c r="AX21" i="13"/>
  <c r="F16" i="95"/>
  <c r="AM43" i="13"/>
  <c r="M21" i="13"/>
  <c r="F37" i="79"/>
  <c r="F30" i="78"/>
  <c r="S22" i="13"/>
  <c r="BA37" i="13"/>
  <c r="AU44" i="13"/>
  <c r="AF44" i="13"/>
  <c r="F43" i="92"/>
  <c r="AC28" i="13"/>
  <c r="AF26" i="13"/>
  <c r="BB28" i="13"/>
  <c r="AS45" i="13"/>
  <c r="X23" i="13"/>
  <c r="AX36" i="13"/>
  <c r="AC23" i="13"/>
  <c r="F31" i="94"/>
  <c r="AO37" i="13"/>
  <c r="AU18" i="13"/>
  <c r="P24" i="13"/>
  <c r="BD41" i="13"/>
  <c r="F25" i="82"/>
  <c r="F37" i="97"/>
  <c r="BA34" i="13"/>
  <c r="O37" i="13"/>
  <c r="G16" i="98"/>
  <c r="F17" i="60"/>
  <c r="T22" i="13"/>
  <c r="F42" i="60"/>
  <c r="AD22" i="13"/>
  <c r="BB24" i="13"/>
  <c r="AA37" i="13"/>
  <c r="AQ24" i="13"/>
  <c r="F27" i="86"/>
  <c r="F25" i="80"/>
  <c r="BD31" i="13"/>
  <c r="AG37" i="13"/>
  <c r="AB16" i="13"/>
  <c r="AY20" i="13"/>
  <c r="W22" i="13"/>
  <c r="G16" i="80"/>
  <c r="AL29" i="13"/>
  <c r="F44" i="62"/>
  <c r="G35" i="105"/>
  <c r="G16" i="72"/>
  <c r="H29" i="13"/>
  <c r="AV40" i="13"/>
  <c r="Q19" i="13"/>
  <c r="AU40" i="13"/>
  <c r="J18" i="13"/>
  <c r="AO44" i="13"/>
  <c r="AI24" i="13"/>
  <c r="AM39" i="13"/>
  <c r="P41" i="13"/>
  <c r="I41" i="13"/>
  <c r="AE32" i="13"/>
  <c r="BB25" i="13"/>
  <c r="AB42" i="13"/>
  <c r="T34" i="13"/>
  <c r="AA40" i="13"/>
  <c r="W30" i="13"/>
  <c r="AK30" i="13"/>
  <c r="AR44" i="13"/>
  <c r="BC38" i="13"/>
  <c r="F36" i="100"/>
  <c r="AW43" i="13"/>
  <c r="F31" i="106"/>
  <c r="AG31" i="13"/>
  <c r="AP28" i="13"/>
  <c r="AO34" i="13"/>
  <c r="AQ40" i="13"/>
  <c r="AZ27" i="13"/>
  <c r="X17" i="13"/>
  <c r="F19" i="104"/>
  <c r="F36" i="85"/>
  <c r="I19" i="13"/>
  <c r="AV36" i="13"/>
  <c r="H41" i="13"/>
  <c r="G23" i="79"/>
  <c r="F18" i="87"/>
  <c r="AG39" i="13"/>
  <c r="F39" i="66"/>
  <c r="F23" i="71"/>
  <c r="AE33" i="13"/>
  <c r="F38" i="93"/>
  <c r="F35" i="78"/>
  <c r="AF27" i="13"/>
  <c r="G37" i="102"/>
  <c r="BC19" i="13"/>
  <c r="AQ33" i="13"/>
  <c r="N31" i="13"/>
  <c r="F29" i="68"/>
  <c r="G43" i="102"/>
  <c r="H25" i="13"/>
  <c r="F40" i="71"/>
  <c r="F27" i="101"/>
  <c r="BC25" i="13"/>
  <c r="V45" i="13"/>
  <c r="AS28" i="13"/>
  <c r="AC38" i="13"/>
  <c r="P22" i="13"/>
  <c r="AC16" i="13"/>
  <c r="O31" i="13"/>
  <c r="AA28" i="13"/>
  <c r="AO41" i="13"/>
  <c r="AZ24" i="13"/>
  <c r="AZ39" i="13"/>
  <c r="AO42" i="13"/>
  <c r="BB16" i="13"/>
  <c r="T23" i="13"/>
  <c r="AB32" i="13"/>
  <c r="AR36" i="13"/>
  <c r="BB33" i="13"/>
  <c r="AU38" i="13"/>
  <c r="R31" i="13"/>
  <c r="AQ16" i="13"/>
  <c r="AN18" i="13"/>
  <c r="BC36" i="13"/>
  <c r="X21" i="13"/>
  <c r="AO32" i="13"/>
  <c r="U36" i="13"/>
  <c r="K40" i="13"/>
  <c r="AA20" i="13"/>
  <c r="AZ17" i="13"/>
  <c r="AW34" i="13"/>
  <c r="BB18" i="13"/>
  <c r="AZ45" i="13"/>
  <c r="G43" i="13"/>
  <c r="U42" i="13"/>
  <c r="AC19" i="13"/>
  <c r="AP34" i="13"/>
  <c r="AA39" i="13"/>
  <c r="T19" i="13"/>
  <c r="BA27" i="13"/>
  <c r="AF25" i="13"/>
  <c r="AD42" i="13"/>
  <c r="AB45" i="13"/>
  <c r="Z30" i="13"/>
  <c r="AD26" i="13"/>
  <c r="U16" i="13"/>
  <c r="AY43" i="13"/>
  <c r="AG16" i="13"/>
  <c r="BC45" i="13"/>
  <c r="AG36" i="13"/>
  <c r="I33" i="13"/>
  <c r="L18" i="13"/>
  <c r="F34" i="106"/>
  <c r="F18" i="76"/>
  <c r="I16" i="13"/>
  <c r="N32" i="13"/>
  <c r="V19" i="13"/>
  <c r="R37" i="13"/>
  <c r="AW36" i="13"/>
  <c r="N33" i="13"/>
  <c r="G23" i="77"/>
  <c r="F25" i="89"/>
  <c r="I45" i="13"/>
  <c r="AY45" i="13"/>
  <c r="AN34" i="13"/>
  <c r="F35" i="83"/>
  <c r="AE36" i="13"/>
  <c r="AY33" i="13"/>
  <c r="AP42" i="13"/>
  <c r="BC27" i="13"/>
  <c r="Y44" i="13"/>
  <c r="AF16" i="13"/>
  <c r="AR30" i="13"/>
  <c r="AI34" i="13"/>
  <c r="F36" i="95"/>
  <c r="AT33" i="13"/>
  <c r="K31" i="13"/>
  <c r="L21" i="13"/>
  <c r="AA34" i="13"/>
  <c r="AZ18" i="13"/>
  <c r="F45" i="83"/>
  <c r="AW45" i="13"/>
  <c r="AY24" i="13"/>
  <c r="AK18" i="13"/>
  <c r="F44" i="69"/>
  <c r="G16" i="73"/>
  <c r="AI41" i="13"/>
  <c r="P21" i="13"/>
  <c r="Q21" i="13"/>
  <c r="F34" i="77"/>
  <c r="N29" i="13"/>
  <c r="AP26" i="13"/>
  <c r="AS18" i="13"/>
  <c r="F44" i="88"/>
  <c r="AO29" i="13"/>
  <c r="F29" i="77"/>
  <c r="BB22" i="13"/>
  <c r="F17" i="106"/>
  <c r="G21" i="82"/>
  <c r="G21" i="61"/>
  <c r="F38" i="92"/>
  <c r="AY21" i="13"/>
  <c r="AM36" i="13"/>
  <c r="AC24" i="13"/>
  <c r="F30" i="87"/>
  <c r="F40" i="89"/>
  <c r="F18" i="66"/>
  <c r="F17" i="97"/>
  <c r="BD28" i="13"/>
  <c r="AQ23" i="13"/>
  <c r="Y25" i="13"/>
  <c r="F26" i="88"/>
  <c r="AR23" i="13"/>
  <c r="BC43" i="13"/>
  <c r="F37" i="82"/>
  <c r="AY27" i="13"/>
  <c r="F26" i="60"/>
  <c r="I21" i="13"/>
  <c r="Z40" i="13"/>
  <c r="R38" i="13"/>
  <c r="AR17" i="13"/>
  <c r="AG40" i="13"/>
  <c r="U37" i="13"/>
  <c r="Q45" i="13"/>
  <c r="AR43" i="13"/>
  <c r="AH31" i="13"/>
  <c r="AR42" i="13"/>
  <c r="AY44" i="13"/>
  <c r="AM33" i="13"/>
  <c r="AS38" i="13"/>
  <c r="Y21" i="13"/>
  <c r="AH44" i="13"/>
  <c r="AU28" i="13"/>
  <c r="V28" i="13"/>
  <c r="G36" i="98"/>
  <c r="F17" i="77"/>
  <c r="F35" i="74"/>
  <c r="F31" i="86"/>
  <c r="F42" i="71"/>
  <c r="F16" i="58"/>
  <c r="BA32" i="13"/>
  <c r="AJ20" i="13"/>
  <c r="AV21" i="13"/>
  <c r="O45" i="13"/>
  <c r="G40" i="16"/>
  <c r="F33" i="106"/>
  <c r="F28" i="61"/>
  <c r="AV32" i="13"/>
  <c r="F42" i="76"/>
  <c r="O20" i="13"/>
  <c r="BC34" i="13"/>
  <c r="AH27" i="13"/>
  <c r="G34" i="102"/>
  <c r="M37" i="13"/>
  <c r="BA26" i="13"/>
  <c r="BB31" i="13"/>
  <c r="Z16" i="13"/>
  <c r="J37" i="13"/>
  <c r="T21" i="13"/>
  <c r="AD16" i="13"/>
  <c r="AD19" i="13"/>
  <c r="AD36" i="13"/>
  <c r="AS30" i="13"/>
  <c r="AI23" i="13"/>
  <c r="BC32" i="13"/>
  <c r="AE29" i="13"/>
  <c r="AS21" i="13"/>
  <c r="AT36" i="13"/>
  <c r="V23" i="13"/>
  <c r="AY23" i="13"/>
  <c r="G9" i="120"/>
  <c r="F17" i="69"/>
  <c r="G18" i="101"/>
  <c r="G17" i="13"/>
  <c r="H19" i="13"/>
  <c r="X31" i="13"/>
  <c r="F23" i="98"/>
  <c r="F43" i="93"/>
  <c r="G31" i="103"/>
  <c r="F21" i="80"/>
  <c r="Z27" i="13"/>
  <c r="F24" i="71"/>
  <c r="AG24" i="13"/>
  <c r="U44" i="13"/>
  <c r="AX27" i="13"/>
  <c r="S24" i="13"/>
  <c r="F23" i="61"/>
  <c r="F22" i="105"/>
  <c r="F36" i="58"/>
  <c r="F40" i="60"/>
  <c r="AV44" i="13"/>
  <c r="F23" i="78"/>
  <c r="F30" i="85"/>
  <c r="K36" i="13"/>
  <c r="G19" i="16"/>
  <c r="AP18" i="13"/>
  <c r="F23" i="102"/>
  <c r="U19" i="13"/>
  <c r="K19" i="13"/>
  <c r="AL30" i="13"/>
  <c r="AD31" i="13"/>
  <c r="AR22" i="13"/>
  <c r="AU22" i="13"/>
  <c r="AB24" i="13"/>
  <c r="J20" i="13"/>
  <c r="AM30" i="13"/>
  <c r="AX18" i="13"/>
  <c r="AG45" i="13"/>
  <c r="AM31" i="13"/>
  <c r="AX25" i="13"/>
  <c r="AB40" i="13"/>
  <c r="AU16" i="13"/>
  <c r="AM35" i="13"/>
  <c r="Z37" i="13"/>
  <c r="Z25" i="13"/>
  <c r="AV23" i="13"/>
  <c r="AO31" i="13"/>
  <c r="G21" i="79"/>
  <c r="AB21" i="13" s="1"/>
  <c r="G17" i="96"/>
  <c r="AA43" i="13"/>
  <c r="AH19" i="13"/>
  <c r="F29" i="74"/>
  <c r="F27" i="62"/>
  <c r="F27" i="74"/>
  <c r="AO36" i="13"/>
  <c r="AG20" i="13"/>
  <c r="AF43" i="13"/>
  <c r="F39" i="16"/>
  <c r="AC41" i="13"/>
  <c r="F23" i="95"/>
  <c r="F18" i="74"/>
  <c r="F32" i="85"/>
  <c r="F39" i="81"/>
  <c r="G18" i="67"/>
  <c r="P18" i="13" s="1"/>
  <c r="M29" i="13"/>
  <c r="AM32" i="13"/>
  <c r="AV39" i="13"/>
  <c r="F44" i="73"/>
  <c r="F26" i="65"/>
  <c r="AX37" i="13"/>
  <c r="F16" i="98"/>
  <c r="G42" i="97"/>
  <c r="AT42" i="13" s="1"/>
  <c r="G44" i="69"/>
  <c r="R44" i="13" s="1"/>
  <c r="G17" i="93"/>
  <c r="BA41" i="13"/>
  <c r="F21" i="86"/>
  <c r="AW29" i="13"/>
  <c r="AQ31" i="13"/>
  <c r="AU20" i="13"/>
  <c r="K23" i="13"/>
  <c r="AC21" i="13"/>
  <c r="AA17" i="13"/>
  <c r="H45" i="13"/>
  <c r="AS39" i="13"/>
  <c r="AY35" i="13"/>
  <c r="AL38" i="13"/>
  <c r="AT41" i="13"/>
  <c r="AO17" i="13"/>
  <c r="AJ32" i="13"/>
  <c r="M28" i="13"/>
  <c r="AE27" i="13"/>
  <c r="K41" i="13"/>
  <c r="P36" i="13"/>
  <c r="AC22" i="13"/>
  <c r="AR37" i="13"/>
  <c r="AN26" i="13"/>
  <c r="BA45" i="13"/>
  <c r="T20" i="13"/>
  <c r="U32" i="13"/>
  <c r="S17" i="13"/>
  <c r="T44" i="13"/>
  <c r="AL37" i="13"/>
  <c r="BD44" i="13"/>
  <c r="F18" i="67"/>
  <c r="G36" i="83"/>
  <c r="AF36" i="13" s="1"/>
  <c r="AP45" i="13"/>
  <c r="F45" i="85"/>
  <c r="G21" i="104"/>
  <c r="O33" i="13"/>
  <c r="K32" i="13"/>
  <c r="AI20" i="13"/>
  <c r="X35" i="13"/>
  <c r="AI42" i="13"/>
  <c r="F24" i="65"/>
  <c r="R40" i="13"/>
  <c r="AI37" i="13"/>
  <c r="AH41" i="13"/>
  <c r="AY36" i="13"/>
  <c r="F35" i="75"/>
  <c r="AR35" i="13"/>
  <c r="F27" i="93"/>
  <c r="BC16" i="13"/>
  <c r="AI39" i="13"/>
  <c r="G24" i="82"/>
  <c r="U29" i="13"/>
  <c r="K38" i="13"/>
  <c r="AZ19" i="13"/>
  <c r="AY16" i="13"/>
  <c r="AP31" i="13"/>
  <c r="AT35" i="13"/>
  <c r="AJ34" i="13"/>
  <c r="W35" i="13"/>
  <c r="F16" i="66"/>
  <c r="U40" i="13"/>
  <c r="G41" i="13"/>
  <c r="F38" i="106"/>
  <c r="AI30" i="13"/>
  <c r="AM40" i="13"/>
  <c r="V25" i="13"/>
  <c r="M39" i="13"/>
  <c r="V34" i="13"/>
  <c r="AR26" i="13"/>
  <c r="I22" i="13"/>
  <c r="Z43" i="13"/>
  <c r="N38" i="13"/>
  <c r="N30" i="13"/>
  <c r="AZ38" i="13"/>
  <c r="F36" i="102"/>
  <c r="G18" i="65"/>
  <c r="AK34" i="13"/>
  <c r="K30" i="13"/>
  <c r="AG32" i="13"/>
  <c r="AP20" i="13"/>
  <c r="F43" i="91"/>
  <c r="AC31" i="13"/>
  <c r="G18" i="97"/>
  <c r="F25" i="99"/>
  <c r="F24" i="85"/>
  <c r="F43" i="104"/>
  <c r="AD20" i="13"/>
  <c r="F17" i="71"/>
  <c r="P33" i="13"/>
  <c r="F29" i="88"/>
  <c r="AE20" i="13"/>
  <c r="F28" i="100"/>
  <c r="F37" i="88"/>
  <c r="AH26" i="13"/>
  <c r="AM16" i="13"/>
  <c r="H42" i="13"/>
  <c r="S40" i="13"/>
  <c r="F37" i="61"/>
  <c r="BD16" i="13"/>
  <c r="AK26" i="13"/>
  <c r="X45" i="13"/>
  <c r="F42" i="83"/>
  <c r="F42" i="88"/>
  <c r="AV34" i="13"/>
  <c r="AJ36" i="13"/>
  <c r="I32" i="13"/>
  <c r="AM24" i="13"/>
  <c r="X16" i="13"/>
  <c r="U38" i="13"/>
  <c r="AQ34" i="13"/>
  <c r="BD33" i="13"/>
  <c r="BD32" i="13"/>
  <c r="O21" i="13"/>
  <c r="AK40" i="13"/>
  <c r="AM23" i="13"/>
  <c r="I8" i="120"/>
  <c r="Z18" i="13"/>
  <c r="G29" i="69"/>
  <c r="W42" i="13"/>
  <c r="AR38" i="13"/>
  <c r="H36" i="13"/>
  <c r="H27" i="13"/>
  <c r="F19" i="101"/>
  <c r="F42" i="104"/>
  <c r="G24" i="13"/>
  <c r="AU19" i="13"/>
  <c r="F37" i="80"/>
  <c r="M20" i="13"/>
  <c r="X30" i="13"/>
  <c r="AK33" i="13"/>
  <c r="Y22" i="13"/>
  <c r="AX17" i="13"/>
  <c r="W38" i="13"/>
  <c r="G30" i="98"/>
  <c r="N16" i="13"/>
  <c r="AX38" i="13"/>
  <c r="F44" i="102"/>
  <c r="AM44" i="13"/>
  <c r="F17" i="81"/>
  <c r="AT37" i="13"/>
  <c r="I34" i="13"/>
  <c r="F18" i="82"/>
  <c r="F27" i="96"/>
  <c r="AJ26" i="13"/>
  <c r="F40" i="74"/>
  <c r="G22" i="84"/>
  <c r="AN33" i="13"/>
  <c r="AO26" i="13"/>
  <c r="AV22" i="13"/>
  <c r="G40" i="107"/>
  <c r="F21" i="90"/>
  <c r="AR19" i="13"/>
  <c r="AG42" i="13"/>
  <c r="G36" i="69"/>
  <c r="AW32" i="13"/>
  <c r="U25" i="13"/>
  <c r="AX24" i="13"/>
  <c r="I26" i="13"/>
  <c r="AM41" i="13"/>
  <c r="W27" i="13"/>
  <c r="AD18" i="13"/>
  <c r="Y43" i="13"/>
  <c r="AE24" i="13"/>
  <c r="N23" i="13"/>
  <c r="S27" i="13"/>
  <c r="M40" i="13"/>
  <c r="K44" i="13"/>
  <c r="U31" i="13"/>
  <c r="H43" i="13"/>
  <c r="Y42" i="13"/>
  <c r="K26" i="13"/>
  <c r="AY32" i="13"/>
  <c r="AI28" i="13"/>
  <c r="Q44" i="13"/>
  <c r="AH29" i="13"/>
  <c r="BB41" i="13"/>
  <c r="T33" i="13"/>
  <c r="V43" i="13"/>
  <c r="AT43" i="13"/>
  <c r="BB27" i="13"/>
  <c r="AY38" i="13"/>
  <c r="G31" i="104"/>
  <c r="AD27" i="13"/>
  <c r="AS29" i="13"/>
  <c r="H37" i="13"/>
  <c r="AZ37" i="13"/>
  <c r="AK25" i="13"/>
  <c r="AL42" i="13"/>
  <c r="AL35" i="13"/>
  <c r="AF41" i="13"/>
  <c r="AD37" i="13"/>
  <c r="BA28" i="13"/>
  <c r="I42" i="13"/>
  <c r="X29" i="13"/>
  <c r="AT38" i="13"/>
  <c r="J32" i="13"/>
  <c r="AH20" i="13"/>
  <c r="Q24" i="13"/>
  <c r="BD27" i="13"/>
  <c r="AR32" i="13"/>
  <c r="AP17" i="13"/>
  <c r="G27" i="13"/>
  <c r="AD25" i="13"/>
  <c r="X34" i="13"/>
  <c r="Y36" i="13"/>
  <c r="AS44" i="13"/>
  <c r="AG27" i="13"/>
  <c r="F35" i="95"/>
  <c r="F23" i="105"/>
  <c r="F33" i="66"/>
  <c r="AA31" i="13"/>
  <c r="BB17" i="13"/>
  <c r="AM21" i="13"/>
  <c r="F43" i="77"/>
  <c r="F45" i="75"/>
  <c r="AF37" i="13"/>
  <c r="AK17" i="13"/>
  <c r="AN35" i="13"/>
  <c r="F23" i="58"/>
  <c r="AN20" i="13"/>
  <c r="AQ28" i="13"/>
  <c r="AJ24" i="13"/>
  <c r="X39" i="13"/>
  <c r="AB18" i="13"/>
  <c r="X32" i="13"/>
  <c r="Z29" i="13"/>
  <c r="AJ39" i="13"/>
  <c r="U33" i="13"/>
  <c r="S36" i="13"/>
  <c r="K35" i="13"/>
  <c r="AL32" i="13"/>
  <c r="I43" i="13"/>
  <c r="AQ37" i="13"/>
  <c r="F17" i="96"/>
  <c r="AP44" i="13"/>
  <c r="BA20" i="13"/>
  <c r="AK27" i="13"/>
  <c r="AL34" i="13"/>
  <c r="G21" i="94"/>
  <c r="AQ21" i="13" s="1"/>
  <c r="F20" i="89"/>
  <c r="G44" i="105"/>
  <c r="F26" i="105"/>
  <c r="G20" i="107"/>
  <c r="BB38" i="13"/>
  <c r="AZ20" i="13"/>
  <c r="V44" i="13"/>
  <c r="AF28" i="13"/>
  <c r="F43" i="76"/>
  <c r="F29" i="71"/>
  <c r="AG38" i="13"/>
  <c r="G24" i="71"/>
  <c r="G40" i="86"/>
  <c r="AI40" i="13" s="1"/>
  <c r="F19" i="89"/>
  <c r="AN43" i="13"/>
  <c r="AE22" i="13"/>
  <c r="P17" i="13"/>
  <c r="G42" i="102"/>
  <c r="G17" i="99"/>
  <c r="BC17" i="13"/>
  <c r="AJ42" i="13"/>
  <c r="G40" i="103"/>
  <c r="AZ40" i="13" s="1"/>
  <c r="F28" i="84"/>
  <c r="R26" i="13"/>
  <c r="G44" i="13"/>
  <c r="AT45" i="13"/>
  <c r="Y20" i="13"/>
  <c r="F34" i="71"/>
  <c r="F30" i="61"/>
  <c r="F35" i="99"/>
  <c r="AS33" i="13"/>
  <c r="AI45" i="13"/>
  <c r="AY40" i="13"/>
  <c r="BC22" i="13"/>
  <c r="Z32" i="13"/>
  <c r="AJ28" i="13"/>
  <c r="N44" i="13"/>
  <c r="V37" i="13"/>
  <c r="AU26" i="13"/>
  <c r="AJ30" i="13"/>
  <c r="AH30" i="13"/>
  <c r="AN45" i="13"/>
  <c r="AC18" i="13"/>
  <c r="AF21" i="13"/>
  <c r="AE28" i="13"/>
  <c r="N42" i="13"/>
  <c r="L45" i="13"/>
  <c r="AR20" i="13"/>
  <c r="F30" i="95"/>
  <c r="F23" i="86"/>
  <c r="AB17" i="13"/>
  <c r="N41" i="13"/>
  <c r="S25" i="13"/>
  <c r="AV45" i="13"/>
  <c r="G39" i="67"/>
  <c r="L40" i="13"/>
  <c r="G39" i="102"/>
  <c r="O17" i="13"/>
  <c r="F41" i="86"/>
  <c r="G25" i="93"/>
  <c r="AI16" i="13"/>
  <c r="AU32" i="13"/>
  <c r="F23" i="69"/>
  <c r="AJ31" i="13"/>
  <c r="AN30" i="13"/>
  <c r="O34" i="13"/>
  <c r="Q35" i="13"/>
  <c r="F41" i="83"/>
  <c r="G40" i="106"/>
  <c r="P26" i="13"/>
  <c r="AZ25" i="13"/>
  <c r="AI21" i="13"/>
  <c r="AQ17" i="13"/>
  <c r="W36" i="13"/>
  <c r="AA33" i="13"/>
  <c r="AW40" i="13"/>
  <c r="O16" i="13"/>
  <c r="N45" i="13"/>
  <c r="AO21" i="13"/>
  <c r="P42" i="13"/>
  <c r="T35" i="13"/>
  <c r="P27" i="13"/>
  <c r="AJ35" i="13"/>
  <c r="AZ41" i="13"/>
  <c r="AP43" i="13"/>
  <c r="Z42" i="13"/>
  <c r="BD21" i="13"/>
  <c r="K45" i="13"/>
  <c r="BA40" i="13"/>
  <c r="AH28" i="13"/>
  <c r="AC25" i="13"/>
  <c r="F29" i="58"/>
  <c r="F29" i="63"/>
  <c r="F24" i="81"/>
  <c r="F19" i="95"/>
  <c r="G36" i="64"/>
  <c r="AU39" i="13"/>
  <c r="AY17" i="13"/>
  <c r="BA38" i="13"/>
  <c r="AB35" i="13"/>
  <c r="N22" i="13"/>
  <c r="AT25" i="13"/>
  <c r="F24" i="88"/>
  <c r="P38" i="13"/>
  <c r="W40" i="13"/>
  <c r="BD36" i="13"/>
  <c r="F28" i="87"/>
  <c r="G41" i="99"/>
  <c r="AV41" i="13" s="1"/>
  <c r="AZ30" i="13"/>
  <c r="G21" i="103"/>
  <c r="F43" i="74"/>
  <c r="F35" i="84"/>
  <c r="F18" i="79"/>
  <c r="AK31" i="13"/>
  <c r="G18" i="100"/>
  <c r="BA18" i="13"/>
  <c r="BA43" i="13"/>
  <c r="AZ44" i="13"/>
  <c r="H18" i="13"/>
  <c r="BC37" i="13"/>
  <c r="AV38" i="13"/>
  <c r="I35" i="13"/>
  <c r="F23" i="85"/>
  <c r="F34" i="102"/>
  <c r="I18" i="13"/>
  <c r="K18" i="13"/>
  <c r="AF20" i="13"/>
  <c r="J28" i="13"/>
  <c r="AT29" i="13"/>
  <c r="Y33" i="13"/>
  <c r="AC26" i="13"/>
  <c r="AZ31" i="13"/>
  <c r="AW28" i="13"/>
  <c r="AX42" i="13"/>
  <c r="M23" i="13"/>
  <c r="AE40" i="13"/>
  <c r="V24" i="13"/>
  <c r="G39" i="13"/>
  <c r="AI33" i="13"/>
  <c r="O36" i="13"/>
  <c r="Y19" i="13"/>
  <c r="AX20" i="13"/>
  <c r="AH21" i="13"/>
  <c r="AO20" i="13"/>
  <c r="BD26" i="13"/>
  <c r="AN21" i="13"/>
  <c r="G6" i="120"/>
  <c r="I29" i="13"/>
  <c r="AW31" i="13"/>
  <c r="AL45" i="13"/>
  <c r="AN24" i="13"/>
  <c r="AI26" i="13"/>
  <c r="V27" i="13"/>
  <c r="G23" i="13"/>
  <c r="AF18" i="13"/>
  <c r="BA42" i="13"/>
  <c r="AY37" i="13"/>
  <c r="AJ17" i="13"/>
  <c r="AW18" i="13"/>
  <c r="BD40" i="13"/>
  <c r="AP36" i="13"/>
  <c r="AM28" i="13"/>
  <c r="AJ22" i="13"/>
  <c r="AM19" i="13"/>
  <c r="AT22" i="13"/>
  <c r="AG30" i="13"/>
  <c r="AW37" i="13"/>
  <c r="K42" i="13"/>
  <c r="X20" i="13"/>
  <c r="AY34" i="13"/>
  <c r="AR34" i="13"/>
  <c r="G25" i="13"/>
  <c r="BB35" i="13"/>
  <c r="J30" i="13"/>
  <c r="AY39" i="13"/>
  <c r="AH23" i="13"/>
  <c r="BA36" i="13"/>
  <c r="AF40" i="13"/>
  <c r="G19" i="13"/>
  <c r="BA21" i="13"/>
  <c r="AL23" i="13"/>
  <c r="AU30" i="13"/>
  <c r="AV31" i="13"/>
  <c r="T24" i="13"/>
  <c r="AJ37" i="13"/>
  <c r="AG22" i="13"/>
  <c r="BD20" i="13"/>
  <c r="F20" i="93"/>
  <c r="F37" i="72"/>
  <c r="G33" i="98"/>
  <c r="AU33" i="13" s="1"/>
  <c r="AO38" i="13"/>
  <c r="AQ32" i="13"/>
  <c r="BC21" i="13"/>
  <c r="G38" i="13"/>
  <c r="AP19" i="13"/>
  <c r="AS25" i="13"/>
  <c r="X27" i="13"/>
  <c r="AF29" i="13"/>
  <c r="AU24" i="13"/>
  <c r="AY22" i="13"/>
  <c r="U28" i="13"/>
  <c r="AX30" i="13"/>
  <c r="BB44" i="13"/>
  <c r="O44" i="13"/>
  <c r="U27" i="13"/>
  <c r="AN28" i="13"/>
  <c r="AL25" i="13"/>
  <c r="AS26" i="13"/>
  <c r="J22" i="13"/>
  <c r="AS17" i="13"/>
  <c r="AY41" i="13"/>
  <c r="L32" i="13"/>
  <c r="AH24" i="13"/>
  <c r="AR21" i="13"/>
  <c r="BA25" i="13"/>
  <c r="H7" i="120"/>
  <c r="AP27" i="13"/>
  <c r="BC26" i="13"/>
  <c r="AS19" i="13"/>
  <c r="BC35" i="13"/>
  <c r="AG33" i="13"/>
  <c r="AE38" i="13"/>
  <c r="R29" i="13"/>
  <c r="J16" i="13"/>
  <c r="AV19" i="13"/>
  <c r="S41" i="13"/>
  <c r="M30" i="13"/>
  <c r="AQ35" i="13"/>
  <c r="AA29" i="13"/>
  <c r="N21" i="13"/>
  <c r="AB23" i="13"/>
  <c r="AO28" i="13"/>
  <c r="G32" i="13"/>
  <c r="M36" i="13"/>
  <c r="BD19" i="13"/>
  <c r="AG44" i="13"/>
  <c r="AT18" i="13"/>
  <c r="AI35" i="13"/>
  <c r="AU31" i="13"/>
  <c r="J34" i="13"/>
  <c r="AB26" i="13"/>
  <c r="AK42" i="13"/>
  <c r="AQ26" i="13"/>
  <c r="BA31" i="13"/>
  <c r="N18" i="13"/>
  <c r="I28" i="13"/>
  <c r="AA19" i="13"/>
  <c r="AE30" i="13"/>
  <c r="R36" i="13"/>
  <c r="AP39" i="13"/>
  <c r="AL16" i="13"/>
  <c r="AP25" i="13"/>
  <c r="V29" i="13"/>
  <c r="BC31" i="13"/>
  <c r="AY29" i="13"/>
  <c r="J23" i="13"/>
  <c r="U43" i="13"/>
  <c r="T25" i="13"/>
  <c r="AZ21" i="13"/>
  <c r="AS42" i="13"/>
  <c r="AX19" i="13"/>
  <c r="AL13" i="13" l="1"/>
  <c r="F32" i="13"/>
  <c r="F38" i="13"/>
  <c r="F19" i="13"/>
  <c r="I2" i="120"/>
  <c r="O13" i="13"/>
  <c r="AI13" i="13"/>
  <c r="F44" i="13"/>
  <c r="N13" i="13"/>
  <c r="F24" i="13"/>
  <c r="X13" i="13"/>
  <c r="BD13" i="13"/>
  <c r="AM13" i="13"/>
  <c r="AD13" i="13"/>
  <c r="AF13" i="13"/>
  <c r="I13" i="13"/>
  <c r="AG13" i="13"/>
  <c r="U13" i="13"/>
  <c r="F43" i="13"/>
  <c r="AQ13" i="13"/>
  <c r="BB13" i="13"/>
  <c r="AC13" i="13"/>
  <c r="AB13" i="13"/>
  <c r="AW13" i="13"/>
  <c r="AX13" i="13"/>
  <c r="BA13" i="13"/>
  <c r="K13" i="13"/>
  <c r="F29" i="13"/>
  <c r="F22" i="13"/>
  <c r="AP13" i="13"/>
  <c r="H13" i="13"/>
  <c r="F34" i="13"/>
  <c r="AK13" i="13"/>
  <c r="AH13" i="13"/>
  <c r="Q13" i="13"/>
  <c r="AR13" i="13"/>
  <c r="F28" i="13"/>
  <c r="AZ13" i="13"/>
  <c r="AT13" i="13"/>
  <c r="F30" i="13"/>
  <c r="F33" i="13"/>
  <c r="F45" i="13"/>
  <c r="Y13" i="13"/>
  <c r="F18" i="13"/>
  <c r="F10" i="13" s="1"/>
  <c r="R13" i="13"/>
  <c r="AA13" i="13"/>
  <c r="F20" i="13"/>
  <c r="F35" i="13"/>
  <c r="BC40" i="13"/>
  <c r="P39" i="13"/>
  <c r="AV17" i="13"/>
  <c r="AU36" i="13"/>
  <c r="AE21" i="13"/>
  <c r="AS23" i="13"/>
  <c r="AE37" i="13"/>
  <c r="L36" i="13"/>
  <c r="M17" i="13"/>
  <c r="AJ27" i="13"/>
  <c r="W26" i="13"/>
  <c r="AY42" i="13"/>
  <c r="G40" i="13"/>
  <c r="J21" i="13"/>
  <c r="V16" i="13"/>
  <c r="Z23" i="13"/>
  <c r="AN40" i="13"/>
  <c r="S31" i="13"/>
  <c r="AO25" i="13"/>
  <c r="T41" i="13"/>
  <c r="F41" i="13" l="1"/>
  <c r="T13" i="13"/>
  <c r="AO13" i="13"/>
  <c r="F25" i="13"/>
  <c r="S13" i="13"/>
  <c r="F31" i="13"/>
  <c r="AN13" i="13"/>
  <c r="F23" i="13"/>
  <c r="Z13" i="13"/>
  <c r="V13" i="13"/>
  <c r="F16" i="13"/>
  <c r="J13" i="13"/>
  <c r="F21" i="13"/>
  <c r="F40" i="13"/>
  <c r="G13" i="13"/>
  <c r="AY13" i="13"/>
  <c r="F42" i="13"/>
  <c r="W13" i="13"/>
  <c r="F26" i="13"/>
  <c r="F27" i="13"/>
  <c r="AJ13" i="13"/>
  <c r="F17" i="13"/>
  <c r="F9" i="13" s="1"/>
  <c r="M13" i="13"/>
  <c r="F36" i="13"/>
  <c r="L13" i="13"/>
  <c r="F37" i="13"/>
  <c r="AS13" i="13"/>
  <c r="AE13" i="13"/>
  <c r="AU13" i="13"/>
  <c r="AV13" i="13"/>
  <c r="F39" i="13"/>
  <c r="P13" i="13"/>
  <c r="BC13" i="13"/>
  <c r="D4" i="111"/>
  <c r="D3" i="111" a="1"/>
  <c r="D3" i="111" s="1"/>
  <c r="F13" i="13" l="1"/>
  <c r="A3" i="111"/>
  <c r="K5" i="121"/>
  <c r="K8" i="121" s="1"/>
  <c r="M6" i="121"/>
  <c r="L6" i="121" s="1"/>
  <c r="J4" i="121"/>
  <c r="L4" i="121" s="1"/>
  <c r="O7" i="121"/>
  <c r="L7" i="121" s="1"/>
  <c r="I3" i="121"/>
  <c r="L3" i="121" s="1"/>
  <c r="L5" i="121" l="1"/>
  <c r="L8" i="121" s="1"/>
  <c r="I21" i="109" s="1"/>
  <c r="I59" i="109"/>
  <c r="I51" i="109"/>
  <c r="I9" i="109"/>
  <c r="I69" i="109"/>
  <c r="I55" i="109"/>
  <c r="I7" i="109"/>
  <c r="I45" i="109"/>
  <c r="I49" i="109"/>
  <c r="I40" i="109"/>
  <c r="I52" i="109"/>
  <c r="I67" i="109"/>
  <c r="I20" i="109"/>
  <c r="I50" i="109"/>
  <c r="I77" i="109"/>
  <c r="I74" i="109"/>
  <c r="I76" i="109"/>
  <c r="I30" i="109"/>
  <c r="I41" i="109"/>
  <c r="I10" i="109"/>
  <c r="I26" i="109"/>
  <c r="I13" i="109"/>
  <c r="I63" i="109"/>
  <c r="I24" i="109"/>
  <c r="I5" i="109"/>
  <c r="I8" i="109"/>
  <c r="I47" i="109"/>
  <c r="I42" i="109"/>
  <c r="I38" i="109"/>
  <c r="I35" i="109"/>
  <c r="I18" i="109"/>
  <c r="I53" i="109"/>
  <c r="I29" i="109"/>
  <c r="I17" i="109"/>
  <c r="I6" i="109"/>
  <c r="I37" i="109"/>
  <c r="I23" i="109"/>
  <c r="I11" i="109"/>
  <c r="I78" i="109"/>
  <c r="I56" i="109"/>
  <c r="I75" i="109"/>
  <c r="I31" i="109"/>
  <c r="I16" i="109"/>
  <c r="I48" i="109"/>
  <c r="I62" i="109"/>
  <c r="I33" i="109"/>
  <c r="I71" i="109"/>
  <c r="I73" i="109"/>
  <c r="I61" i="109"/>
  <c r="I28" i="109"/>
  <c r="I60" i="109"/>
  <c r="I46" i="109"/>
  <c r="I34" i="109"/>
  <c r="I27" i="109"/>
  <c r="I64" i="109"/>
  <c r="I58" i="109"/>
  <c r="I32" i="109"/>
  <c r="I25" i="109"/>
  <c r="I39" i="109"/>
  <c r="I14" i="109"/>
  <c r="I44" i="109"/>
  <c r="I72" i="109"/>
  <c r="I70" i="109"/>
  <c r="I22" i="109"/>
  <c r="I66" i="109"/>
  <c r="I19" i="109"/>
  <c r="I4" i="109"/>
  <c r="I57" i="109"/>
  <c r="I54" i="109"/>
  <c r="I68" i="109"/>
  <c r="I12" i="109"/>
  <c r="I36" i="109"/>
  <c r="I15" i="109"/>
  <c r="I65" i="109"/>
  <c r="I43" i="109"/>
  <c r="B12" i="121"/>
  <c r="B49" i="121"/>
  <c r="B13" i="121"/>
  <c r="B38" i="121"/>
  <c r="B24" i="121"/>
  <c r="B28" i="121"/>
  <c r="B37" i="121"/>
  <c r="B47" i="121"/>
  <c r="B62" i="121"/>
  <c r="B56" i="121"/>
  <c r="B18" i="121"/>
  <c r="B20" i="121"/>
  <c r="B46" i="121"/>
  <c r="B60" i="121"/>
  <c r="B36" i="121"/>
  <c r="B17" i="121"/>
  <c r="B42" i="121"/>
  <c r="B26" i="121"/>
  <c r="B30" i="121"/>
  <c r="B14" i="121"/>
  <c r="B52" i="121"/>
  <c r="B53" i="121"/>
  <c r="B58" i="121"/>
  <c r="B44" i="121"/>
  <c r="B59" i="121"/>
  <c r="B27" i="121"/>
  <c r="B23" i="121"/>
  <c r="B43" i="121"/>
  <c r="B45" i="121"/>
  <c r="B40" i="121"/>
  <c r="B48" i="121"/>
  <c r="B25" i="121"/>
  <c r="B50" i="121"/>
  <c r="B22" i="121"/>
  <c r="B39" i="121"/>
  <c r="B51" i="121"/>
  <c r="B61" i="121"/>
  <c r="B41" i="121"/>
  <c r="B34" i="121"/>
  <c r="B55" i="121"/>
  <c r="B54" i="121"/>
  <c r="B57" i="121"/>
  <c r="B33" i="121"/>
  <c r="B32" i="121"/>
  <c r="B15" i="121"/>
  <c r="B35" i="121"/>
  <c r="B21" i="121"/>
  <c r="B19" i="121"/>
  <c r="B29" i="121"/>
  <c r="B31" i="121"/>
  <c r="B16" i="121"/>
  <c r="F16" i="121" l="1"/>
  <c r="C16" i="121"/>
  <c r="D16" i="121"/>
  <c r="G16" i="121"/>
  <c r="E16" i="121"/>
  <c r="H16" i="121"/>
  <c r="G31" i="121"/>
  <c r="F31" i="121"/>
  <c r="C31" i="121"/>
  <c r="D31" i="121"/>
  <c r="E31" i="121"/>
  <c r="H31" i="121"/>
  <c r="F29" i="121"/>
  <c r="C29" i="121"/>
  <c r="D29" i="121"/>
  <c r="G29" i="121"/>
  <c r="E29" i="121"/>
  <c r="H29" i="121"/>
  <c r="F19" i="121"/>
  <c r="D19" i="121"/>
  <c r="C19" i="121"/>
  <c r="G19" i="121"/>
  <c r="E19" i="121"/>
  <c r="H19" i="121"/>
  <c r="F21" i="121"/>
  <c r="C21" i="121"/>
  <c r="G21" i="121"/>
  <c r="D21" i="121"/>
  <c r="E21" i="121"/>
  <c r="H21" i="121"/>
  <c r="F35" i="121"/>
  <c r="C35" i="121"/>
  <c r="D35" i="121"/>
  <c r="G35" i="121"/>
  <c r="E35" i="121"/>
  <c r="H35" i="121"/>
  <c r="F15" i="121"/>
  <c r="G15" i="121"/>
  <c r="D15" i="121"/>
  <c r="C15" i="121"/>
  <c r="E15" i="121"/>
  <c r="H15" i="121"/>
  <c r="F32" i="121"/>
  <c r="G32" i="121"/>
  <c r="C32" i="121"/>
  <c r="D32" i="121"/>
  <c r="E32" i="121"/>
  <c r="H32" i="121"/>
  <c r="F33" i="121"/>
  <c r="C33" i="121"/>
  <c r="G33" i="121"/>
  <c r="D33" i="121"/>
  <c r="E33" i="121"/>
  <c r="H33" i="121"/>
  <c r="G57" i="121"/>
  <c r="C57" i="121"/>
  <c r="D57" i="121"/>
  <c r="F57" i="121"/>
  <c r="E57" i="121"/>
  <c r="H57" i="121"/>
  <c r="F54" i="121"/>
  <c r="C54" i="121"/>
  <c r="G54" i="121"/>
  <c r="D54" i="121"/>
  <c r="E54" i="121"/>
  <c r="H54" i="121"/>
  <c r="F55" i="121"/>
  <c r="C55" i="121"/>
  <c r="D55" i="121"/>
  <c r="G55" i="121"/>
  <c r="E55" i="121"/>
  <c r="H55" i="121"/>
  <c r="F34" i="121"/>
  <c r="C34" i="121"/>
  <c r="D34" i="121"/>
  <c r="G34" i="121"/>
  <c r="E34" i="121"/>
  <c r="H34" i="121"/>
  <c r="D41" i="121"/>
  <c r="C41" i="121"/>
  <c r="G41" i="121"/>
  <c r="F41" i="121"/>
  <c r="E41" i="121"/>
  <c r="H41" i="121"/>
  <c r="F61" i="121"/>
  <c r="G61" i="121"/>
  <c r="C61" i="121"/>
  <c r="D61" i="121"/>
  <c r="E61" i="121"/>
  <c r="H61" i="121"/>
  <c r="F51" i="121"/>
  <c r="D51" i="121"/>
  <c r="C51" i="121"/>
  <c r="G51" i="121"/>
  <c r="E51" i="121"/>
  <c r="H51" i="121"/>
  <c r="F39" i="121"/>
  <c r="C39" i="121"/>
  <c r="G39" i="121"/>
  <c r="D39" i="121"/>
  <c r="E39" i="121"/>
  <c r="H39" i="121"/>
  <c r="C22" i="121"/>
  <c r="D22" i="121"/>
  <c r="G22" i="121"/>
  <c r="F22" i="121"/>
  <c r="E22" i="121"/>
  <c r="H22" i="121"/>
  <c r="G50" i="121"/>
  <c r="D50" i="121"/>
  <c r="C50" i="121"/>
  <c r="F50" i="121"/>
  <c r="E50" i="121"/>
  <c r="H50" i="121"/>
  <c r="G25" i="121"/>
  <c r="D25" i="121"/>
  <c r="C25" i="121"/>
  <c r="F25" i="121"/>
  <c r="E25" i="121"/>
  <c r="H25" i="121"/>
  <c r="C48" i="121"/>
  <c r="D48" i="121"/>
  <c r="G48" i="121"/>
  <c r="F48" i="121"/>
  <c r="E48" i="121"/>
  <c r="H48" i="121"/>
  <c r="F40" i="121"/>
  <c r="G40" i="121"/>
  <c r="C40" i="121"/>
  <c r="D40" i="121"/>
  <c r="E40" i="121"/>
  <c r="H40" i="121"/>
  <c r="D45" i="121"/>
  <c r="F45" i="121"/>
  <c r="G45" i="121"/>
  <c r="C45" i="121"/>
  <c r="E45" i="121"/>
  <c r="H45" i="121"/>
  <c r="C43" i="121"/>
  <c r="D43" i="121"/>
  <c r="F43" i="121"/>
  <c r="G43" i="121"/>
  <c r="E43" i="121"/>
  <c r="H43" i="121"/>
  <c r="D23" i="121"/>
  <c r="C23" i="121"/>
  <c r="F23" i="121"/>
  <c r="G23" i="121"/>
  <c r="E23" i="121"/>
  <c r="H23" i="121"/>
  <c r="G27" i="121"/>
  <c r="F27" i="121"/>
  <c r="C27" i="121"/>
  <c r="D27" i="121"/>
  <c r="E27" i="121"/>
  <c r="H27" i="121"/>
  <c r="G59" i="121"/>
  <c r="D59" i="121"/>
  <c r="C59" i="121"/>
  <c r="F59" i="121"/>
  <c r="E59" i="121"/>
  <c r="H59" i="121"/>
  <c r="G44" i="121"/>
  <c r="D44" i="121"/>
  <c r="C44" i="121"/>
  <c r="F44" i="121"/>
  <c r="E44" i="121"/>
  <c r="H44" i="121"/>
  <c r="F58" i="121"/>
  <c r="G58" i="121"/>
  <c r="C58" i="121"/>
  <c r="D58" i="121"/>
  <c r="E58" i="121"/>
  <c r="H58" i="121"/>
  <c r="F53" i="121"/>
  <c r="C53" i="121"/>
  <c r="G53" i="121"/>
  <c r="D53" i="121"/>
  <c r="E53" i="121"/>
  <c r="H53" i="121"/>
  <c r="F52" i="121"/>
  <c r="G52" i="121"/>
  <c r="C52" i="121"/>
  <c r="D52" i="121"/>
  <c r="E52" i="121"/>
  <c r="H52" i="121"/>
  <c r="F14" i="121"/>
  <c r="D14" i="121"/>
  <c r="C14" i="121"/>
  <c r="G14" i="121"/>
  <c r="E14" i="121"/>
  <c r="H14" i="121"/>
  <c r="F30" i="121"/>
  <c r="D30" i="121"/>
  <c r="G30" i="121"/>
  <c r="C30" i="121"/>
  <c r="E30" i="121"/>
  <c r="H30" i="121"/>
  <c r="F26" i="121"/>
  <c r="C26" i="121"/>
  <c r="G26" i="121"/>
  <c r="D26" i="121"/>
  <c r="E26" i="121"/>
  <c r="H26" i="121"/>
  <c r="F42" i="121"/>
  <c r="C42" i="121"/>
  <c r="D42" i="121"/>
  <c r="G42" i="121"/>
  <c r="E42" i="121"/>
  <c r="H42" i="121"/>
  <c r="F17" i="121"/>
  <c r="C17" i="121"/>
  <c r="D17" i="121"/>
  <c r="G17" i="121"/>
  <c r="E17" i="121"/>
  <c r="H17" i="121"/>
  <c r="C36" i="121"/>
  <c r="D36" i="121"/>
  <c r="G36" i="121"/>
  <c r="F36" i="121"/>
  <c r="E36" i="121"/>
  <c r="H36" i="121"/>
  <c r="G60" i="121"/>
  <c r="F60" i="121"/>
  <c r="C60" i="121"/>
  <c r="D60" i="121"/>
  <c r="E60" i="121"/>
  <c r="H60" i="121"/>
  <c r="G46" i="121"/>
  <c r="F46" i="121"/>
  <c r="C46" i="121"/>
  <c r="D46" i="121"/>
  <c r="E46" i="121"/>
  <c r="H46" i="121"/>
  <c r="D20" i="121"/>
  <c r="C20" i="121"/>
  <c r="F20" i="121"/>
  <c r="G20" i="121"/>
  <c r="E20" i="121"/>
  <c r="H20" i="121"/>
  <c r="G18" i="121"/>
  <c r="F18" i="121"/>
  <c r="D18" i="121"/>
  <c r="C18" i="121"/>
  <c r="E18" i="121"/>
  <c r="H18" i="121"/>
  <c r="F56" i="121"/>
  <c r="G56" i="121"/>
  <c r="D56" i="121"/>
  <c r="C56" i="121"/>
  <c r="E56" i="121"/>
  <c r="H56" i="121"/>
  <c r="D62" i="121"/>
  <c r="C62" i="121"/>
  <c r="F62" i="121"/>
  <c r="G62" i="121"/>
  <c r="E62" i="121"/>
  <c r="H62" i="121"/>
  <c r="F47" i="121"/>
  <c r="C47" i="121"/>
  <c r="G47" i="121"/>
  <c r="D47" i="121"/>
  <c r="E47" i="121"/>
  <c r="H47" i="121"/>
  <c r="C37" i="121"/>
  <c r="G37" i="121"/>
  <c r="D37" i="121"/>
  <c r="F37" i="121"/>
  <c r="E37" i="121"/>
  <c r="H37" i="121"/>
  <c r="F28" i="121"/>
  <c r="C28" i="121"/>
  <c r="D28" i="121"/>
  <c r="G28" i="121"/>
  <c r="E28" i="121"/>
  <c r="H28" i="121"/>
  <c r="C24" i="121"/>
  <c r="G24" i="121"/>
  <c r="D24" i="121"/>
  <c r="F24" i="121"/>
  <c r="E24" i="121"/>
  <c r="H24" i="121"/>
  <c r="G38" i="121"/>
  <c r="F38" i="121"/>
  <c r="C38" i="121"/>
  <c r="D38" i="121"/>
  <c r="E38" i="121"/>
  <c r="H38" i="121"/>
  <c r="G13" i="121"/>
  <c r="D13" i="121"/>
  <c r="F13" i="121"/>
  <c r="C13" i="121"/>
  <c r="E13" i="121"/>
  <c r="H13" i="121"/>
  <c r="F49" i="121"/>
  <c r="G49" i="121"/>
  <c r="C49" i="121"/>
  <c r="D49" i="121"/>
  <c r="E49" i="121"/>
  <c r="H49" i="121"/>
  <c r="D12" i="121"/>
  <c r="C12" i="121"/>
  <c r="F12" i="121"/>
  <c r="G12" i="121"/>
  <c r="E12" i="121"/>
  <c r="H12" i="121"/>
</calcChain>
</file>

<file path=xl/comments1.xml><?xml version="1.0" encoding="utf-8"?>
<comments xmlns="http://schemas.openxmlformats.org/spreadsheetml/2006/main">
  <authors>
    <author>alobato</author>
  </authors>
  <commentList>
    <comment ref="G1" authorId="0">
      <text>
        <r>
          <rPr>
            <b/>
            <sz val="12"/>
            <color indexed="81"/>
            <rFont val="Tahoma"/>
            <family val="2"/>
          </rPr>
          <t>Cumplimentado a mano</t>
        </r>
        <r>
          <rPr>
            <sz val="12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5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6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7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8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9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0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1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2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3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4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5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6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7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8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19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0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1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2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3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4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5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6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7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8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29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0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1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2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3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4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5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6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7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8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39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0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1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2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3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4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5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6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7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8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49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50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comments51.xml><?xml version="1.0" encoding="utf-8"?>
<comments xmlns="http://schemas.openxmlformats.org/spreadsheetml/2006/main">
  <authors>
    <author>alobato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Quitar esta columna</t>
        </r>
      </text>
    </comment>
    <comment ref="G15" authorId="0">
      <text>
        <r>
          <rPr>
            <b/>
            <sz val="8"/>
            <color indexed="81"/>
            <rFont val="Tahoma"/>
            <family val="2"/>
          </rPr>
          <t>Ocultar esta columna</t>
        </r>
      </text>
    </comment>
  </commentList>
</comments>
</file>

<file path=xl/sharedStrings.xml><?xml version="1.0" encoding="utf-8"?>
<sst xmlns="http://schemas.openxmlformats.org/spreadsheetml/2006/main" count="3533" uniqueCount="255">
  <si>
    <t>Puntos</t>
  </si>
  <si>
    <t>FACTOR 1</t>
  </si>
  <si>
    <t>FACTOR 2</t>
  </si>
  <si>
    <t>FACTOR 3</t>
  </si>
  <si>
    <t>FACTOR 4</t>
  </si>
  <si>
    <t>FACTOR 5</t>
  </si>
  <si>
    <t>FACTOR 6</t>
  </si>
  <si>
    <t>FACTOR 7</t>
  </si>
  <si>
    <t>FACTOR 8</t>
  </si>
  <si>
    <t>FACTOR 9</t>
  </si>
  <si>
    <t>FACTOR 10</t>
  </si>
  <si>
    <t>FACTOR 11</t>
  </si>
  <si>
    <t>FACTOR 12</t>
  </si>
  <si>
    <t>FACTOR 13</t>
  </si>
  <si>
    <t>FACTOR 14</t>
  </si>
  <si>
    <t>FACTOR 15</t>
  </si>
  <si>
    <t>FACTOR 16</t>
  </si>
  <si>
    <t>FACTOR 17</t>
  </si>
  <si>
    <t>FACTOR 18</t>
  </si>
  <si>
    <t>FACTOR 19</t>
  </si>
  <si>
    <t>FACTOR 20</t>
  </si>
  <si>
    <t>FACTOR 21</t>
  </si>
  <si>
    <t>FACTOR 22</t>
  </si>
  <si>
    <t>FACTOR 23</t>
  </si>
  <si>
    <t>FACTOR 24</t>
  </si>
  <si>
    <t>FACTOR 25</t>
  </si>
  <si>
    <t>Check:</t>
  </si>
  <si>
    <t>Descripción</t>
  </si>
  <si>
    <t>NOMBRE</t>
  </si>
  <si>
    <t>GRUPO</t>
  </si>
  <si>
    <t>GÉNERO</t>
  </si>
  <si>
    <t>MASCULINO</t>
  </si>
  <si>
    <t>NEUTRO</t>
  </si>
  <si>
    <t>DESCRIPCIÓN</t>
  </si>
  <si>
    <t>NIVEL</t>
  </si>
  <si>
    <t>NOMBRE CORTO</t>
  </si>
  <si>
    <t>PUNTOS</t>
  </si>
  <si>
    <t>PUESTO SUPERIOR INMEDIATO</t>
  </si>
  <si>
    <t>MISIÓN</t>
  </si>
  <si>
    <t>FUNCIONES PRINCIPALES</t>
  </si>
  <si>
    <t>CÓDIGO FACTOR</t>
  </si>
  <si>
    <t>FACTOR 26</t>
  </si>
  <si>
    <t>FACTOR 27</t>
  </si>
  <si>
    <t>FACTOR 28</t>
  </si>
  <si>
    <t>FACTOR 29</t>
  </si>
  <si>
    <t>FACTOR 30</t>
  </si>
  <si>
    <t>Num Factor</t>
  </si>
  <si>
    <t>Género</t>
  </si>
  <si>
    <t>Factor</t>
  </si>
  <si>
    <t>Tabla</t>
  </si>
  <si>
    <t>DATOS BÁSICOS DE LA ORGANIZACIÓN</t>
  </si>
  <si>
    <t>Razón Social:</t>
  </si>
  <si>
    <t>Periodo de referencia:</t>
  </si>
  <si>
    <t>Persona que realiza el informe:</t>
  </si>
  <si>
    <t>Inicio</t>
  </si>
  <si>
    <t>Nombre</t>
  </si>
  <si>
    <t>Fin</t>
  </si>
  <si>
    <t>Puesto</t>
  </si>
  <si>
    <t>Fecha cumplimentación:</t>
  </si>
  <si>
    <t>FEMENINO</t>
  </si>
  <si>
    <t>DEPARTAMENTO</t>
  </si>
  <si>
    <t>P01</t>
  </si>
  <si>
    <t>GRUPO PROFESIONAL</t>
  </si>
  <si>
    <t>Departamento</t>
  </si>
  <si>
    <t>Grupo Profesional</t>
  </si>
  <si>
    <t>Valor</t>
  </si>
  <si>
    <t>P02</t>
  </si>
  <si>
    <t>P03</t>
  </si>
  <si>
    <t>P04</t>
  </si>
  <si>
    <t>P10</t>
  </si>
  <si>
    <t>P09</t>
  </si>
  <si>
    <t>P08</t>
  </si>
  <si>
    <t>P05</t>
  </si>
  <si>
    <t>P06</t>
  </si>
  <si>
    <t>P07</t>
  </si>
  <si>
    <t>Clave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</si>
  <si>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</si>
  <si>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</si>
  <si>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</si>
  <si>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</si>
  <si>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</si>
  <si>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</si>
  <si>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</si>
  <si>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</si>
  <si>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</si>
  <si>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</si>
  <si>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</si>
  <si>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</si>
  <si>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</si>
  <si>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</si>
  <si>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</si>
  <si>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</si>
  <si>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</si>
  <si>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</si>
  <si>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</si>
  <si>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</si>
  <si>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</si>
  <si>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</si>
  <si>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</si>
  <si>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</si>
  <si>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</si>
  <si>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</si>
  <si>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</si>
  <si>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</si>
  <si>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</si>
  <si>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</si>
  <si>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</si>
  <si>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</si>
  <si>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</si>
  <si>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</si>
  <si>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</si>
  <si>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</si>
  <si>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</si>
  <si>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</si>
  <si>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</si>
  <si>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</si>
  <si>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Ir a</t>
  </si>
  <si>
    <t>Totales</t>
  </si>
  <si>
    <t>Etiquetas de fila</t>
  </si>
  <si>
    <t>Total general</t>
  </si>
  <si>
    <t>Etiquetas de columna</t>
  </si>
  <si>
    <t>id</t>
  </si>
  <si>
    <t>Sexo</t>
  </si>
  <si>
    <t>Puntos Totales</t>
  </si>
  <si>
    <t>Puestos</t>
  </si>
  <si>
    <t>CONTROL REPARTO:</t>
  </si>
  <si>
    <t>Máximo de puntos del factor para el sistema de valoración seleccionado</t>
  </si>
  <si>
    <t>Seleccione el Código del factor al que desea ir
y haga clic en la celda verde</t>
  </si>
  <si>
    <t>TIPO</t>
  </si>
  <si>
    <t>ESCALA</t>
  </si>
  <si>
    <t>Seleccione, para cada factor considerado, el nivel correspondiente a las características del puesto de trabajo.</t>
  </si>
  <si>
    <t>I. INFORMACIÓN DEL PUESTO DE TRABAJO</t>
  </si>
  <si>
    <t>Tipo</t>
  </si>
  <si>
    <t>Nivel</t>
  </si>
  <si>
    <t>Descripción del Nivel</t>
  </si>
  <si>
    <t>Nombre del Factor</t>
  </si>
  <si>
    <t>Descripción del Factor</t>
  </si>
  <si>
    <t>II. VALORACIÓN DEL PUESTO DE TRABAJO POR FACTORES</t>
  </si>
  <si>
    <t>SVPT</t>
  </si>
  <si>
    <t>A. CONOCIMIENTO Y APTITUDES</t>
  </si>
  <si>
    <t>B. RESPONSABILIDAD</t>
  </si>
  <si>
    <t>C. ESFUERZO</t>
  </si>
  <si>
    <t>Media</t>
  </si>
  <si>
    <t>D. CONDICIONES DE TRABAJO</t>
  </si>
  <si>
    <t>Suma de Puntos</t>
  </si>
  <si>
    <t>Ocultar</t>
  </si>
  <si>
    <t>Puntos Femeninos</t>
  </si>
  <si>
    <t>Puntos Masculinos</t>
  </si>
  <si>
    <t>Puntos Neutros</t>
  </si>
  <si>
    <t>OCULTAR</t>
  </si>
  <si>
    <t>Total Puntos por Factor</t>
  </si>
  <si>
    <t>Puntos_Femeninos</t>
  </si>
  <si>
    <t>Puntos_Masculinos</t>
  </si>
  <si>
    <t>Puntos_Neutros</t>
  </si>
  <si>
    <t>Puntos_Totales</t>
  </si>
  <si>
    <t>Núm puestos</t>
  </si>
  <si>
    <t>Salario Base</t>
  </si>
  <si>
    <t>b</t>
  </si>
  <si>
    <t>x</t>
  </si>
  <si>
    <t>Salario Base según Convenio por Grupo</t>
  </si>
  <si>
    <t>Salario Base según Convenio por Puesto</t>
  </si>
  <si>
    <t>Salario Base por Puntos</t>
  </si>
  <si>
    <t>Salario_Base_por_Puntos</t>
  </si>
  <si>
    <t>Puntos.</t>
  </si>
  <si>
    <t>SN_M</t>
  </si>
  <si>
    <t>SN_H</t>
  </si>
  <si>
    <t>Cuenta SN_M</t>
  </si>
  <si>
    <t>Cuenta SN_H</t>
  </si>
  <si>
    <t>Suma de Cuenta SN_M</t>
  </si>
  <si>
    <t>Suma de Cuenta SN_H</t>
  </si>
  <si>
    <t>Salario_ Base_por_Puntos</t>
  </si>
  <si>
    <t>Salario_Base_Normalizado_Mujeres</t>
  </si>
  <si>
    <t>Salario_Base_Normalizado_Hombres</t>
  </si>
  <si>
    <t>Total</t>
  </si>
  <si>
    <t>Salario_Base_según_Convenio_por_Grupo</t>
  </si>
  <si>
    <t>Salario_Base_según_Convenio_por_Puesto</t>
  </si>
  <si>
    <t>peso%</t>
  </si>
  <si>
    <t>Tratado:</t>
  </si>
  <si>
    <t>Etiquetas Y</t>
  </si>
  <si>
    <t>Etiquetas</t>
  </si>
  <si>
    <t>1. Asignación de pesos a cada tipo de factores</t>
  </si>
  <si>
    <t xml:space="preserve">2. Asignación de pesos a cada uno de los factores, dentro de su tipo </t>
  </si>
  <si>
    <t>Salario</t>
  </si>
  <si>
    <t>a</t>
  </si>
  <si>
    <t>c</t>
  </si>
  <si>
    <t>d</t>
  </si>
  <si>
    <t>Serie 1 (x^3)</t>
  </si>
  <si>
    <t>Serie 2 (x^2)</t>
  </si>
  <si>
    <t>Serie 3 (x)</t>
  </si>
  <si>
    <t>Serie 4 (x^1/2)</t>
  </si>
  <si>
    <t>Serie 5 (x^1/4)</t>
  </si>
  <si>
    <t>x^3</t>
  </si>
  <si>
    <t>x^2</t>
  </si>
  <si>
    <t>x^(1/2)</t>
  </si>
  <si>
    <t>x^(1/3)</t>
  </si>
  <si>
    <t>x^(1/4)</t>
  </si>
  <si>
    <t>ELEGIDO</t>
  </si>
  <si>
    <t>CELDA PARA ELEGIR FORMULA</t>
  </si>
  <si>
    <t>Factor y género</t>
  </si>
  <si>
    <t>Puesto de trabajo</t>
  </si>
  <si>
    <t>Puntos alcanzados para el factor</t>
  </si>
  <si>
    <t>Recta</t>
  </si>
  <si>
    <t>min puntos</t>
  </si>
  <si>
    <t>max puntos</t>
  </si>
  <si>
    <t>CAMPOS CALCULADOS, NO TOCAR!!!</t>
  </si>
  <si>
    <t>Salario anual NORMALIZADO</t>
  </si>
  <si>
    <t>Curva inferior abierta</t>
  </si>
  <si>
    <t>Curva inferior cerrada</t>
  </si>
  <si>
    <t xml:space="preserve">Curva superior cerrada </t>
  </si>
  <si>
    <t>Curva superior abierta</t>
  </si>
  <si>
    <t>Promedio de Puntos</t>
  </si>
  <si>
    <t>Promedio de Salario anual NORMALIZADO</t>
  </si>
  <si>
    <t>Puesto:</t>
  </si>
  <si>
    <t>Nombre del factor</t>
  </si>
  <si>
    <t>Puesto seleccionado:</t>
  </si>
  <si>
    <t>Total puntos</t>
  </si>
  <si>
    <t>Rango a sumar:</t>
  </si>
  <si>
    <t/>
  </si>
  <si>
    <t>Id</t>
  </si>
  <si>
    <r>
      <t xml:space="preserve">Puntuar de 0 a 100 </t>
    </r>
    <r>
      <rPr>
        <b/>
        <sz val="11"/>
        <color rgb="FF0070C0"/>
        <rFont val="Calibri"/>
        <family val="2"/>
        <scheme val="minor"/>
      </rPr>
      <t>cada factor dentro de su tipo</t>
    </r>
  </si>
  <si>
    <r>
      <t xml:space="preserve">La columna tipo debe estar ordenada </t>
    </r>
    <r>
      <rPr>
        <b/>
        <sz val="11"/>
        <color rgb="FF0070C0"/>
        <rFont val="Calibri"/>
        <family val="2"/>
        <scheme val="minor"/>
      </rPr>
      <t>ascendentemente</t>
    </r>
  </si>
  <si>
    <t>Puesto01</t>
  </si>
  <si>
    <t>Rellenar Nombre Factor</t>
  </si>
  <si>
    <t>El contenido de este documento se distribuye bajo una licencia 
Creative Commons 4.0 Internacional</t>
  </si>
  <si>
    <t>Instituto de la Mujer y para la Igualdad de Oportunidades</t>
  </si>
  <si>
    <t>Subdirección General para la Igualdad en la Empresa</t>
  </si>
  <si>
    <t>http://es.creativecommons.org/blog/licencias/</t>
  </si>
  <si>
    <t>y la Negociación Colectiva</t>
  </si>
  <si>
    <t>Se permite la reproducción, la distribución y la comunicación pública siempre que se cite al titular de los derechos (Instituto de la Mujer y para la Igualdad de Oportunidades, del Ministerio de Sanidad, Servicios Sociales e Igualdad). No se permiten usos comerciales de esta obra ni se puede desnaturalizar el contenido de la información para generar obras derivadas.</t>
  </si>
  <si>
    <t>www.igualdadenlaempresa.es</t>
  </si>
  <si>
    <t>Primera edición: enero 2016</t>
  </si>
  <si>
    <t>valoro mínimo</t>
  </si>
  <si>
    <t>valor</t>
  </si>
  <si>
    <t>valor máximo</t>
  </si>
  <si>
    <t>ratio</t>
  </si>
  <si>
    <t>RELACIONES INTERNAS/EXTERNAS</t>
  </si>
  <si>
    <t>(--------)</t>
  </si>
  <si>
    <t>SALARIO REAL (Base + Complementos)</t>
  </si>
  <si>
    <t>Dpto. 1 Prod.</t>
  </si>
  <si>
    <t>Dpto. 3 Admin. Inf.</t>
  </si>
  <si>
    <t>GPA Aux.</t>
  </si>
  <si>
    <t>GPC2 Of.</t>
  </si>
  <si>
    <t>GPD Jef Eq./Tec.</t>
  </si>
  <si>
    <t>GPF Jef. Sup.</t>
  </si>
  <si>
    <t>GPG Dir.</t>
  </si>
  <si>
    <t>Dirección General</t>
  </si>
  <si>
    <t>Planchador/a Auxiliar</t>
  </si>
  <si>
    <t>Oficial/a Corte</t>
  </si>
  <si>
    <t>Oficial/a Confección</t>
  </si>
  <si>
    <t>Jefatura Eq. Producción</t>
  </si>
  <si>
    <t>Jefatura Producción</t>
  </si>
  <si>
    <t>factor dos</t>
  </si>
  <si>
    <t>foactor uno</t>
  </si>
  <si>
    <t>factor tres</t>
  </si>
  <si>
    <t>factor 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</si>
</sst>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6" formatCode="#,##0\ &quot;€&quot;;[Red]\-#,##0\ &quot;€&quot;"/>
    <numFmt numFmtId="8" formatCode="#,##0.00\ &quot;€&quot;;[Red]\-#,##0.00\ &quot;€&quot;"/>
    <numFmt numFmtId="43" formatCode="_-* #,##0.00\ _€_-;\-* #,##0.00\ _€_-;_-* &quot;-&quot;??\ _€_-;_-@_-"/>
    <numFmt numFmtId="164" formatCode="_-* #,##0\ _€_-;\-* #,##0\ _€_-;_-* &quot;-&quot;??\ _€_-;_-@_-"/>
    <numFmt numFmtId="165" formatCode=";;;&quot;Puntos &quot;General"/>
    <numFmt numFmtId="166" formatCode=";;;"/>
    <numFmt numFmtId="167" formatCode="#,##0.00&quot;%&quot;"/>
    <numFmt numFmtId="168" formatCode="#,##0.0"/>
    <numFmt numFmtId="169" formatCode="0.0000"/>
    <numFmt numFmtId="170" formatCode="0.0"/>
  </numFmts>
  <fonts count="5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8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8"/>
      <color theme="0"/>
      <name val="Arial"/>
      <family val="2"/>
    </font>
    <font>
      <sz val="11"/>
      <color rgb="FFC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C00000"/>
      <name val="Calibri"/>
      <family val="2"/>
      <scheme val="minor"/>
    </font>
    <font>
      <b/>
      <sz val="8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u/>
      <sz val="10"/>
      <color rgb="FFC00000"/>
      <name val="Arial"/>
      <family val="2"/>
    </font>
    <font>
      <b/>
      <sz val="10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rgb="FFC00000"/>
      <name val="Calibri"/>
      <family val="2"/>
      <scheme val="minor"/>
    </font>
    <font>
      <sz val="9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</patternFill>
    </fill>
    <fill>
      <patternFill patternType="solid">
        <fgColor rgb="FFC00000"/>
        <bgColor theme="6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4BACC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A953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theme="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EE6FE"/>
        <bgColor indexed="64"/>
      </patternFill>
    </fill>
    <fill>
      <patternFill patternType="solid">
        <fgColor rgb="FFBACAFC"/>
        <bgColor indexed="64"/>
      </patternFill>
    </fill>
    <fill>
      <patternFill patternType="solid">
        <fgColor rgb="FFCFDAFD"/>
        <bgColor indexed="64"/>
      </patternFill>
    </fill>
    <fill>
      <patternFill patternType="solid">
        <fgColor rgb="FF9BB2FB"/>
        <bgColor indexed="64"/>
      </patternFill>
    </fill>
  </fills>
  <borders count="4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6" tint="0.39997558519241921"/>
      </left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theme="4" tint="0.3999755851924192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theme="4" tint="0.3999755851924192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9" tint="-0.249977111117893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3" fillId="9" borderId="0" applyNumberFormat="0" applyBorder="0" applyAlignment="0" applyProtection="0"/>
    <xf numFmtId="0" fontId="14" fillId="0" borderId="0"/>
    <xf numFmtId="43" fontId="1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314">
    <xf numFmtId="0" fontId="0" fillId="0" borderId="0" xfId="0"/>
    <xf numFmtId="0" fontId="15" fillId="0" borderId="0" xfId="3" applyFont="1"/>
    <xf numFmtId="0" fontId="15" fillId="0" borderId="0" xfId="3" applyFont="1" applyAlignment="1">
      <alignment horizontal="left"/>
    </xf>
    <xf numFmtId="0" fontId="18" fillId="0" borderId="0" xfId="3" applyFont="1"/>
    <xf numFmtId="43" fontId="19" fillId="0" borderId="0" xfId="5" applyFont="1"/>
    <xf numFmtId="0" fontId="14" fillId="0" borderId="0" xfId="3"/>
    <xf numFmtId="0" fontId="0" fillId="0" borderId="0" xfId="0" pivotButton="1"/>
    <xf numFmtId="0" fontId="0" fillId="0" borderId="0" xfId="0" applyAlignment="1">
      <alignment horizontal="left"/>
    </xf>
    <xf numFmtId="4" fontId="22" fillId="0" borderId="0" xfId="0" applyNumberFormat="1" applyFont="1"/>
    <xf numFmtId="0" fontId="21" fillId="11" borderId="21" xfId="0" applyFont="1" applyFill="1" applyBorder="1" applyAlignment="1">
      <alignment horizontal="right" vertical="top" indent="1"/>
    </xf>
    <xf numFmtId="0" fontId="0" fillId="0" borderId="0" xfId="0" quotePrefix="1"/>
    <xf numFmtId="0" fontId="21" fillId="0" borderId="0" xfId="0" applyFont="1"/>
    <xf numFmtId="9" fontId="21" fillId="0" borderId="0" xfId="0" applyNumberFormat="1" applyFont="1"/>
    <xf numFmtId="0" fontId="0" fillId="0" borderId="0" xfId="0" applyAlignment="1">
      <alignment horizontal="left" vertical="top" wrapText="1"/>
    </xf>
    <xf numFmtId="0" fontId="0" fillId="0" borderId="0" xfId="0" applyAlignment="1" applyProtection="1">
      <alignment horizontal="left" vertical="top" wrapText="1"/>
    </xf>
    <xf numFmtId="0" fontId="0" fillId="0" borderId="0" xfId="0" applyNumberFormat="1" applyAlignment="1">
      <alignment horizontal="left" vertical="top" wrapText="1"/>
    </xf>
    <xf numFmtId="0" fontId="0" fillId="0" borderId="0" xfId="0" applyNumberFormat="1"/>
    <xf numFmtId="0" fontId="0" fillId="0" borderId="0" xfId="0" applyAlignment="1">
      <alignment horizontal="center" vertical="center" wrapText="1"/>
    </xf>
    <xf numFmtId="0" fontId="0" fillId="18" borderId="0" xfId="0" applyFill="1" applyAlignment="1">
      <alignment horizontal="center" vertical="center" wrapText="1"/>
    </xf>
    <xf numFmtId="0" fontId="21" fillId="7" borderId="0" xfId="0" applyFont="1" applyFill="1" applyAlignment="1">
      <alignment horizontal="center"/>
    </xf>
    <xf numFmtId="4" fontId="0" fillId="0" borderId="2" xfId="0" applyNumberFormat="1" applyBorder="1"/>
    <xf numFmtId="1" fontId="0" fillId="0" borderId="0" xfId="0" applyNumberFormat="1"/>
    <xf numFmtId="0" fontId="5" fillId="0" borderId="0" xfId="0" applyFont="1" applyFill="1" applyAlignment="1">
      <alignment horizontal="left" vertical="top" wrapText="1"/>
    </xf>
    <xf numFmtId="0" fontId="5" fillId="0" borderId="0" xfId="0" applyNumberFormat="1" applyFont="1" applyFill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33" fillId="5" borderId="0" xfId="0" applyFont="1" applyFill="1"/>
    <xf numFmtId="4" fontId="32" fillId="5" borderId="0" xfId="0" applyNumberFormat="1" applyFont="1" applyFill="1"/>
    <xf numFmtId="0" fontId="0" fillId="28" borderId="0" xfId="0" applyFill="1"/>
    <xf numFmtId="0" fontId="0" fillId="0" borderId="0" xfId="0"/>
    <xf numFmtId="2" fontId="0" fillId="0" borderId="0" xfId="0" applyNumberFormat="1"/>
    <xf numFmtId="0" fontId="0" fillId="0" borderId="0" xfId="0" applyAlignment="1">
      <alignment horizontal="left" vertical="center" wrapText="1"/>
    </xf>
    <xf numFmtId="4" fontId="5" fillId="0" borderId="0" xfId="0" applyNumberFormat="1" applyFont="1"/>
    <xf numFmtId="43" fontId="0" fillId="0" borderId="2" xfId="6" applyFont="1" applyBorder="1"/>
    <xf numFmtId="0" fontId="5" fillId="14" borderId="0" xfId="0" applyFont="1" applyFill="1"/>
    <xf numFmtId="4" fontId="11" fillId="27" borderId="0" xfId="0" applyNumberFormat="1" applyFont="1" applyFill="1"/>
    <xf numFmtId="8" fontId="0" fillId="0" borderId="2" xfId="6" applyNumberFormat="1" applyFont="1" applyBorder="1"/>
    <xf numFmtId="0" fontId="0" fillId="14" borderId="2" xfId="0" applyFill="1" applyBorder="1"/>
    <xf numFmtId="43" fontId="5" fillId="14" borderId="0" xfId="6" applyFont="1" applyFill="1"/>
    <xf numFmtId="8" fontId="5" fillId="4" borderId="2" xfId="6" applyNumberFormat="1" applyFont="1" applyFill="1" applyBorder="1" applyAlignment="1">
      <alignment horizontal="center"/>
    </xf>
    <xf numFmtId="4" fontId="11" fillId="7" borderId="0" xfId="0" applyNumberFormat="1" applyFont="1" applyFill="1" applyAlignment="1">
      <alignment horizontal="center" vertical="center" wrapText="1"/>
    </xf>
    <xf numFmtId="4" fontId="31" fillId="7" borderId="0" xfId="0" applyNumberFormat="1" applyFont="1" applyFill="1" applyAlignment="1">
      <alignment horizontal="center" vertical="center" wrapText="1"/>
    </xf>
    <xf numFmtId="0" fontId="21" fillId="25" borderId="26" xfId="0" applyFont="1" applyFill="1" applyBorder="1"/>
    <xf numFmtId="0" fontId="38" fillId="25" borderId="0" xfId="0" applyFont="1" applyFill="1"/>
    <xf numFmtId="0" fontId="0" fillId="14" borderId="2" xfId="0" applyNumberFormat="1" applyFill="1" applyBorder="1" applyAlignment="1">
      <alignment horizontal="right"/>
    </xf>
    <xf numFmtId="4" fontId="0" fillId="14" borderId="2" xfId="0" applyNumberFormat="1" applyFill="1" applyBorder="1"/>
    <xf numFmtId="0" fontId="38" fillId="5" borderId="4" xfId="0" applyFont="1" applyFill="1" applyBorder="1" applyAlignment="1">
      <alignment horizontal="right"/>
    </xf>
    <xf numFmtId="3" fontId="38" fillId="5" borderId="4" xfId="0" applyNumberFormat="1" applyFont="1" applyFill="1" applyBorder="1"/>
    <xf numFmtId="4" fontId="38" fillId="7" borderId="2" xfId="0" applyNumberFormat="1" applyFont="1" applyFill="1" applyBorder="1"/>
    <xf numFmtId="0" fontId="38" fillId="5" borderId="2" xfId="0" applyFont="1" applyFill="1" applyBorder="1" applyAlignment="1">
      <alignment horizontal="center"/>
    </xf>
    <xf numFmtId="0" fontId="33" fillId="0" borderId="0" xfId="0" applyFont="1" applyFill="1" applyBorder="1"/>
    <xf numFmtId="0" fontId="40" fillId="0" borderId="0" xfId="0" applyFont="1" applyFill="1" applyBorder="1" applyAlignment="1">
      <alignment vertical="center"/>
    </xf>
    <xf numFmtId="0" fontId="33" fillId="0" borderId="0" xfId="0" applyFont="1" applyFill="1" applyBorder="1" applyAlignment="1"/>
    <xf numFmtId="0" fontId="33" fillId="0" borderId="0" xfId="0" applyFont="1"/>
    <xf numFmtId="4" fontId="33" fillId="0" borderId="0" xfId="0" applyNumberFormat="1" applyFont="1" applyFill="1" applyBorder="1"/>
    <xf numFmtId="4" fontId="40" fillId="0" borderId="0" xfId="0" applyNumberFormat="1" applyFont="1" applyFill="1" applyBorder="1" applyAlignment="1">
      <alignment horizontal="center" vertical="top"/>
    </xf>
    <xf numFmtId="167" fontId="32" fillId="0" borderId="0" xfId="0" applyNumberFormat="1" applyFont="1" applyFill="1" applyBorder="1"/>
    <xf numFmtId="4" fontId="32" fillId="0" borderId="0" xfId="0" applyNumberFormat="1" applyFont="1" applyFill="1" applyBorder="1"/>
    <xf numFmtId="9" fontId="33" fillId="0" borderId="0" xfId="0" applyNumberFormat="1" applyFont="1" applyFill="1" applyBorder="1"/>
    <xf numFmtId="0" fontId="32" fillId="0" borderId="0" xfId="0" applyNumberFormat="1" applyFont="1" applyFill="1" applyBorder="1"/>
    <xf numFmtId="167" fontId="33" fillId="0" borderId="0" xfId="0" applyNumberFormat="1" applyFont="1" applyFill="1" applyBorder="1"/>
    <xf numFmtId="0" fontId="33" fillId="0" borderId="0" xfId="0" applyNumberFormat="1" applyFont="1" applyFill="1" applyBorder="1"/>
    <xf numFmtId="9" fontId="32" fillId="0" borderId="0" xfId="0" applyNumberFormat="1" applyFont="1" applyFill="1" applyBorder="1"/>
    <xf numFmtId="0" fontId="32" fillId="0" borderId="0" xfId="0" applyFont="1" applyFill="1" applyBorder="1"/>
    <xf numFmtId="0" fontId="33" fillId="0" borderId="0" xfId="0" pivotButton="1" applyFont="1"/>
    <xf numFmtId="0" fontId="33" fillId="0" borderId="0" xfId="0" applyFont="1" applyAlignment="1">
      <alignment horizontal="left"/>
    </xf>
    <xf numFmtId="168" fontId="33" fillId="0" borderId="0" xfId="0" applyNumberFormat="1" applyFont="1"/>
    <xf numFmtId="43" fontId="5" fillId="14" borderId="0" xfId="6" applyFont="1" applyFill="1" applyAlignment="1">
      <alignment horizontal="center" vertical="center"/>
    </xf>
    <xf numFmtId="3" fontId="38" fillId="5" borderId="4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4" fontId="11" fillId="7" borderId="0" xfId="0" applyNumberFormat="1" applyFont="1" applyFill="1"/>
    <xf numFmtId="6" fontId="0" fillId="0" borderId="0" xfId="0" applyNumberFormat="1"/>
    <xf numFmtId="3" fontId="0" fillId="0" borderId="0" xfId="0" applyNumberFormat="1"/>
    <xf numFmtId="3" fontId="0" fillId="28" borderId="0" xfId="0" applyNumberFormat="1" applyFill="1"/>
    <xf numFmtId="0" fontId="8" fillId="6" borderId="0" xfId="0" applyFont="1" applyFill="1" applyAlignment="1" applyProtection="1">
      <alignment horizontal="center" vertical="center" wrapText="1"/>
    </xf>
    <xf numFmtId="0" fontId="0" fillId="0" borderId="0" xfId="0" applyProtection="1"/>
    <xf numFmtId="9" fontId="16" fillId="31" borderId="2" xfId="0" applyNumberFormat="1" applyFont="1" applyFill="1" applyBorder="1" applyAlignment="1" applyProtection="1">
      <alignment horizontal="center" vertical="top"/>
    </xf>
    <xf numFmtId="0" fontId="36" fillId="0" borderId="0" xfId="0" applyFont="1" applyFill="1" applyBorder="1" applyAlignment="1" applyProtection="1">
      <alignment horizontal="center"/>
    </xf>
    <xf numFmtId="0" fontId="25" fillId="0" borderId="9" xfId="0" applyFont="1" applyBorder="1" applyAlignment="1" applyProtection="1">
      <alignment horizontal="left" vertical="top" indent="2"/>
    </xf>
    <xf numFmtId="0" fontId="25" fillId="0" borderId="10" xfId="0" applyFont="1" applyBorder="1" applyAlignment="1" applyProtection="1">
      <alignment vertical="top" wrapText="1"/>
    </xf>
    <xf numFmtId="0" fontId="25" fillId="0" borderId="12" xfId="0" applyFont="1" applyBorder="1" applyAlignment="1" applyProtection="1">
      <alignment vertical="top" wrapText="1"/>
    </xf>
    <xf numFmtId="4" fontId="20" fillId="15" borderId="9" xfId="0" applyNumberFormat="1" applyFont="1" applyFill="1" applyBorder="1" applyAlignment="1" applyProtection="1">
      <alignment vertical="top" wrapText="1"/>
    </xf>
    <xf numFmtId="4" fontId="25" fillId="5" borderId="20" xfId="0" applyNumberFormat="1" applyFont="1" applyFill="1" applyBorder="1" applyAlignment="1" applyProtection="1">
      <alignment horizontal="center" vertical="top" wrapText="1"/>
    </xf>
    <xf numFmtId="4" fontId="25" fillId="2" borderId="9" xfId="0" applyNumberFormat="1" applyFont="1" applyFill="1" applyBorder="1" applyAlignment="1" applyProtection="1">
      <alignment horizontal="center" vertical="top" wrapText="1"/>
    </xf>
    <xf numFmtId="4" fontId="25" fillId="5" borderId="9" xfId="0" applyNumberFormat="1" applyFont="1" applyFill="1" applyBorder="1" applyAlignment="1" applyProtection="1">
      <alignment horizontal="center" vertical="top" wrapText="1"/>
    </xf>
    <xf numFmtId="4" fontId="25" fillId="2" borderId="29" xfId="0" applyNumberFormat="1" applyFont="1" applyFill="1" applyBorder="1" applyAlignment="1" applyProtection="1">
      <alignment horizontal="center" vertical="top" wrapText="1"/>
    </xf>
    <xf numFmtId="0" fontId="25" fillId="0" borderId="7" xfId="0" applyFont="1" applyBorder="1" applyAlignment="1" applyProtection="1">
      <alignment horizontal="left" vertical="top" indent="2"/>
    </xf>
    <xf numFmtId="0" fontId="25" fillId="0" borderId="2" xfId="0" applyFont="1" applyBorder="1" applyAlignment="1" applyProtection="1">
      <alignment vertical="top" wrapText="1"/>
    </xf>
    <xf numFmtId="0" fontId="25" fillId="0" borderId="13" xfId="0" applyFont="1" applyBorder="1" applyAlignment="1" applyProtection="1">
      <alignment vertical="top" wrapText="1"/>
    </xf>
    <xf numFmtId="4" fontId="20" fillId="15" borderId="7" xfId="0" applyNumberFormat="1" applyFont="1" applyFill="1" applyBorder="1" applyAlignment="1" applyProtection="1">
      <alignment vertical="top" wrapText="1"/>
    </xf>
    <xf numFmtId="4" fontId="25" fillId="5" borderId="24" xfId="0" applyNumberFormat="1" applyFont="1" applyFill="1" applyBorder="1" applyAlignment="1" applyProtection="1">
      <alignment horizontal="center" vertical="top" wrapText="1"/>
    </xf>
    <xf numFmtId="4" fontId="25" fillId="2" borderId="15" xfId="0" applyNumberFormat="1" applyFont="1" applyFill="1" applyBorder="1" applyAlignment="1" applyProtection="1">
      <alignment horizontal="center" vertical="top" wrapText="1"/>
    </xf>
    <xf numFmtId="4" fontId="25" fillId="5" borderId="15" xfId="0" applyNumberFormat="1" applyFont="1" applyFill="1" applyBorder="1" applyAlignment="1" applyProtection="1">
      <alignment horizontal="center" vertical="top" wrapText="1"/>
    </xf>
    <xf numFmtId="4" fontId="25" fillId="2" borderId="30" xfId="0" applyNumberFormat="1" applyFont="1" applyFill="1" applyBorder="1" applyAlignment="1" applyProtection="1">
      <alignment horizontal="center" vertical="top" wrapText="1"/>
    </xf>
    <xf numFmtId="0" fontId="25" fillId="0" borderId="11" xfId="0" applyFont="1" applyBorder="1" applyAlignment="1" applyProtection="1">
      <alignment horizontal="left" vertical="top" indent="2"/>
    </xf>
    <xf numFmtId="0" fontId="25" fillId="0" borderId="8" xfId="0" applyFont="1" applyBorder="1" applyAlignment="1" applyProtection="1">
      <alignment vertical="top" wrapText="1"/>
    </xf>
    <xf numFmtId="0" fontId="25" fillId="0" borderId="14" xfId="0" applyFont="1" applyBorder="1" applyAlignment="1" applyProtection="1">
      <alignment vertical="top" wrapText="1"/>
    </xf>
    <xf numFmtId="4" fontId="20" fillId="15" borderId="11" xfId="0" applyNumberFormat="1" applyFont="1" applyFill="1" applyBorder="1" applyAlignment="1" applyProtection="1">
      <alignment vertical="top" wrapText="1"/>
    </xf>
    <xf numFmtId="4" fontId="25" fillId="5" borderId="25" xfId="0" applyNumberFormat="1" applyFont="1" applyFill="1" applyBorder="1" applyAlignment="1" applyProtection="1">
      <alignment horizontal="center" vertical="top" wrapText="1"/>
    </xf>
    <xf numFmtId="4" fontId="25" fillId="2" borderId="16" xfId="0" applyNumberFormat="1" applyFont="1" applyFill="1" applyBorder="1" applyAlignment="1" applyProtection="1">
      <alignment horizontal="center" vertical="top" wrapText="1"/>
    </xf>
    <xf numFmtId="4" fontId="25" fillId="5" borderId="16" xfId="0" applyNumberFormat="1" applyFont="1" applyFill="1" applyBorder="1" applyAlignment="1" applyProtection="1">
      <alignment horizontal="center" vertical="top" wrapText="1"/>
    </xf>
    <xf numFmtId="4" fontId="25" fillId="2" borderId="32" xfId="0" applyNumberFormat="1" applyFont="1" applyFill="1" applyBorder="1" applyAlignment="1" applyProtection="1">
      <alignment horizontal="center" vertical="top" wrapText="1"/>
    </xf>
    <xf numFmtId="0" fontId="2" fillId="6" borderId="6" xfId="0" applyFont="1" applyFill="1" applyBorder="1" applyAlignment="1" applyProtection="1">
      <alignment vertical="top"/>
    </xf>
    <xf numFmtId="0" fontId="2" fillId="6" borderId="3" xfId="0" applyFont="1" applyFill="1" applyBorder="1" applyAlignment="1" applyProtection="1">
      <alignment vertical="top" wrapText="1"/>
    </xf>
    <xf numFmtId="0" fontId="20" fillId="17" borderId="6" xfId="0" applyFont="1" applyFill="1" applyBorder="1" applyAlignment="1" applyProtection="1">
      <alignment horizontal="center" vertical="top" wrapText="1"/>
    </xf>
    <xf numFmtId="0" fontId="20" fillId="6" borderId="6" xfId="0" applyFont="1" applyFill="1" applyBorder="1" applyAlignment="1" applyProtection="1">
      <alignment horizontal="center" vertical="top" wrapText="1"/>
    </xf>
    <xf numFmtId="0" fontId="1" fillId="0" borderId="0" xfId="0" applyFont="1" applyAlignment="1" applyProtection="1">
      <alignment vertical="top" wrapText="1"/>
    </xf>
    <xf numFmtId="0" fontId="20" fillId="6" borderId="35" xfId="0" applyFont="1" applyFill="1" applyBorder="1" applyAlignment="1" applyProtection="1">
      <alignment horizontal="center" vertical="top" wrapText="1"/>
    </xf>
    <xf numFmtId="4" fontId="42" fillId="15" borderId="22" xfId="0" applyNumberFormat="1" applyFont="1" applyFill="1" applyBorder="1" applyAlignment="1" applyProtection="1">
      <alignment vertical="top" wrapText="1"/>
    </xf>
    <xf numFmtId="4" fontId="42" fillId="8" borderId="22" xfId="0" applyNumberFormat="1" applyFont="1" applyFill="1" applyBorder="1" applyAlignment="1" applyProtection="1">
      <alignment vertical="top" wrapText="1"/>
    </xf>
    <xf numFmtId="4" fontId="42" fillId="8" borderId="33" xfId="0" applyNumberFormat="1" applyFont="1" applyFill="1" applyBorder="1" applyAlignment="1" applyProtection="1">
      <alignment vertical="top" wrapText="1"/>
    </xf>
    <xf numFmtId="4" fontId="43" fillId="0" borderId="22" xfId="0" applyNumberFormat="1" applyFont="1" applyBorder="1" applyAlignment="1" applyProtection="1">
      <alignment horizontal="right" vertical="top"/>
    </xf>
    <xf numFmtId="4" fontId="43" fillId="0" borderId="22" xfId="0" applyNumberFormat="1" applyFont="1" applyBorder="1" applyAlignment="1" applyProtection="1">
      <alignment horizontal="right" vertical="top" wrapText="1"/>
    </xf>
    <xf numFmtId="4" fontId="43" fillId="0" borderId="33" xfId="0" applyNumberFormat="1" applyFont="1" applyBorder="1" applyAlignment="1" applyProtection="1">
      <alignment horizontal="right" vertical="top"/>
    </xf>
    <xf numFmtId="165" fontId="41" fillId="0" borderId="0" xfId="0" applyNumberFormat="1" applyFont="1" applyAlignment="1" applyProtection="1">
      <alignment vertical="top" wrapText="1"/>
    </xf>
    <xf numFmtId="0" fontId="41" fillId="0" borderId="0" xfId="0" applyFont="1" applyAlignment="1" applyProtection="1">
      <alignment vertical="top" wrapText="1"/>
    </xf>
    <xf numFmtId="4" fontId="44" fillId="16" borderId="6" xfId="0" applyNumberFormat="1" applyFont="1" applyFill="1" applyBorder="1" applyAlignment="1" applyProtection="1">
      <alignment vertical="top" wrapText="1"/>
    </xf>
    <xf numFmtId="4" fontId="44" fillId="13" borderId="6" xfId="0" applyNumberFormat="1" applyFont="1" applyFill="1" applyBorder="1" applyAlignment="1" applyProtection="1">
      <alignment vertical="top" wrapText="1"/>
    </xf>
    <xf numFmtId="4" fontId="44" fillId="13" borderId="28" xfId="0" applyNumberFormat="1" applyFont="1" applyFill="1" applyBorder="1" applyAlignment="1" applyProtection="1">
      <alignment vertical="top" wrapText="1"/>
    </xf>
    <xf numFmtId="4" fontId="0" fillId="6" borderId="2" xfId="0" applyNumberFormat="1" applyFill="1" applyBorder="1" applyProtection="1"/>
    <xf numFmtId="0" fontId="7" fillId="5" borderId="0" xfId="0" applyFont="1" applyFill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top" wrapText="1"/>
    </xf>
    <xf numFmtId="0" fontId="1" fillId="0" borderId="0" xfId="0" applyFont="1" applyProtection="1"/>
    <xf numFmtId="2" fontId="5" fillId="24" borderId="2" xfId="0" applyNumberFormat="1" applyFont="1" applyFill="1" applyBorder="1" applyAlignment="1" applyProtection="1">
      <alignment horizontal="center" vertical="center" shrinkToFit="1"/>
    </xf>
    <xf numFmtId="165" fontId="42" fillId="0" borderId="0" xfId="0" applyNumberFormat="1" applyFont="1" applyAlignment="1" applyProtection="1">
      <alignment horizontal="right" vertical="top" indent="1"/>
    </xf>
    <xf numFmtId="0" fontId="5" fillId="0" borderId="10" xfId="0" applyFont="1" applyBorder="1" applyAlignment="1" applyProtection="1">
      <alignment shrinkToFit="1"/>
    </xf>
    <xf numFmtId="0" fontId="5" fillId="0" borderId="2" xfId="0" applyFont="1" applyBorder="1" applyAlignment="1" applyProtection="1">
      <alignment shrinkToFit="1"/>
    </xf>
    <xf numFmtId="0" fontId="0" fillId="0" borderId="12" xfId="0" applyBorder="1" applyAlignment="1" applyProtection="1">
      <alignment shrinkToFit="1"/>
    </xf>
    <xf numFmtId="0" fontId="0" fillId="0" borderId="13" xfId="0" applyBorder="1" applyAlignment="1" applyProtection="1">
      <alignment shrinkToFit="1"/>
    </xf>
    <xf numFmtId="0" fontId="0" fillId="0" borderId="13" xfId="0" applyNumberFormat="1" applyBorder="1" applyAlignment="1" applyProtection="1">
      <alignment shrinkToFit="1"/>
    </xf>
    <xf numFmtId="2" fontId="3" fillId="2" borderId="29" xfId="0" applyNumberFormat="1" applyFont="1" applyFill="1" applyBorder="1" applyAlignment="1" applyProtection="1">
      <alignment horizontal="center" vertical="top"/>
    </xf>
    <xf numFmtId="2" fontId="3" fillId="2" borderId="34" xfId="0" applyNumberFormat="1" applyFont="1" applyFill="1" applyBorder="1" applyAlignment="1" applyProtection="1">
      <alignment horizontal="center" vertical="top"/>
    </xf>
    <xf numFmtId="0" fontId="2" fillId="0" borderId="0" xfId="0" quotePrefix="1" applyFont="1" applyBorder="1" applyAlignment="1" applyProtection="1">
      <alignment vertical="top"/>
    </xf>
    <xf numFmtId="0" fontId="17" fillId="0" borderId="0" xfId="0" applyFont="1" applyAlignment="1" applyProtection="1">
      <alignment horizontal="left"/>
    </xf>
    <xf numFmtId="0" fontId="17" fillId="0" borderId="0" xfId="0" applyFont="1" applyBorder="1" applyAlignment="1" applyProtection="1">
      <alignment horizontal="left"/>
    </xf>
    <xf numFmtId="0" fontId="17" fillId="0" borderId="0" xfId="3" applyFont="1" applyAlignment="1" applyProtection="1">
      <alignment horizontal="left"/>
    </xf>
    <xf numFmtId="0" fontId="15" fillId="0" borderId="19" xfId="3" applyNumberFormat="1" applyFont="1" applyFill="1" applyBorder="1" applyAlignment="1" applyProtection="1"/>
    <xf numFmtId="0" fontId="15" fillId="0" borderId="18" xfId="3" applyNumberFormat="1" applyFont="1" applyFill="1" applyBorder="1" applyAlignment="1" applyProtection="1"/>
    <xf numFmtId="0" fontId="15" fillId="0" borderId="36" xfId="3" applyNumberFormat="1" applyFont="1" applyFill="1" applyBorder="1" applyAlignment="1" applyProtection="1"/>
    <xf numFmtId="0" fontId="15" fillId="0" borderId="0" xfId="0" applyFont="1" applyFill="1" applyBorder="1" applyProtection="1"/>
    <xf numFmtId="8" fontId="32" fillId="25" borderId="2" xfId="0" applyNumberFormat="1" applyFont="1" applyFill="1" applyBorder="1" applyProtection="1"/>
    <xf numFmtId="8" fontId="49" fillId="25" borderId="2" xfId="0" applyNumberFormat="1" applyFont="1" applyFill="1" applyBorder="1" applyAlignment="1" applyProtection="1">
      <alignment horizontal="right"/>
    </xf>
    <xf numFmtId="8" fontId="49" fillId="25" borderId="2" xfId="0" applyNumberFormat="1" applyFont="1" applyFill="1" applyBorder="1" applyProtection="1"/>
    <xf numFmtId="8" fontId="49" fillId="25" borderId="4" xfId="0" applyNumberFormat="1" applyFont="1" applyFill="1" applyBorder="1" applyProtection="1"/>
    <xf numFmtId="0" fontId="1" fillId="0" borderId="0" xfId="0" applyFont="1" applyAlignment="1" applyProtection="1">
      <alignment wrapText="1"/>
    </xf>
    <xf numFmtId="0" fontId="2" fillId="21" borderId="0" xfId="0" applyFont="1" applyFill="1" applyAlignment="1" applyProtection="1">
      <alignment horizontal="center" vertical="center" wrapText="1"/>
    </xf>
    <xf numFmtId="0" fontId="1" fillId="0" borderId="0" xfId="0" applyFont="1" applyAlignment="1" applyProtection="1">
      <alignment vertical="top"/>
    </xf>
    <xf numFmtId="0" fontId="2" fillId="0" borderId="0" xfId="0" applyFont="1" applyAlignment="1" applyProtection="1">
      <alignment horizontal="right" vertical="center" wrapText="1" indent="1"/>
    </xf>
    <xf numFmtId="0" fontId="2" fillId="0" borderId="0" xfId="0" applyFont="1" applyAlignment="1" applyProtection="1">
      <alignment horizontal="right" vertical="top" wrapText="1" indent="1"/>
    </xf>
    <xf numFmtId="0" fontId="10" fillId="5" borderId="0" xfId="0" applyFont="1" applyFill="1" applyAlignment="1" applyProtection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</xf>
    <xf numFmtId="0" fontId="50" fillId="22" borderId="0" xfId="1" applyFont="1" applyFill="1" applyAlignment="1" applyProtection="1">
      <alignment horizontal="center" vertical="center"/>
    </xf>
    <xf numFmtId="0" fontId="30" fillId="0" borderId="0" xfId="0" applyFont="1" applyAlignment="1" applyProtection="1">
      <alignment vertical="center"/>
    </xf>
    <xf numFmtId="166" fontId="30" fillId="0" borderId="0" xfId="0" applyNumberFormat="1" applyFont="1" applyAlignment="1" applyProtection="1">
      <alignment vertical="center"/>
    </xf>
    <xf numFmtId="0" fontId="30" fillId="0" borderId="0" xfId="0" applyFont="1" applyAlignment="1" applyProtection="1">
      <alignment vertical="top"/>
    </xf>
    <xf numFmtId="0" fontId="2" fillId="0" borderId="0" xfId="0" applyFont="1" applyAlignment="1" applyProtection="1">
      <alignment vertical="top" wrapText="1"/>
    </xf>
    <xf numFmtId="0" fontId="1" fillId="0" borderId="0" xfId="0" applyFont="1" applyAlignment="1" applyProtection="1"/>
    <xf numFmtId="0" fontId="2" fillId="0" borderId="0" xfId="0" applyFont="1" applyAlignment="1" applyProtection="1">
      <alignment wrapText="1"/>
    </xf>
    <xf numFmtId="166" fontId="6" fillId="0" borderId="0" xfId="0" applyNumberFormat="1" applyFont="1" applyAlignment="1" applyProtection="1">
      <alignment horizontal="right"/>
    </xf>
    <xf numFmtId="0" fontId="2" fillId="0" borderId="0" xfId="0" applyFont="1" applyAlignment="1" applyProtection="1"/>
    <xf numFmtId="166" fontId="30" fillId="0" borderId="0" xfId="0" applyNumberFormat="1" applyFont="1" applyAlignment="1" applyProtection="1">
      <alignment horizontal="right"/>
    </xf>
    <xf numFmtId="0" fontId="2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47" fillId="0" borderId="0" xfId="0" applyFont="1" applyAlignment="1" applyProtection="1">
      <alignment horizontal="center" vertical="center" wrapText="1"/>
    </xf>
    <xf numFmtId="0" fontId="48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left" vertical="top"/>
    </xf>
    <xf numFmtId="0" fontId="34" fillId="0" borderId="0" xfId="0" applyFont="1" applyFill="1" applyBorder="1" applyAlignment="1" applyProtection="1">
      <alignment horizontal="center"/>
    </xf>
    <xf numFmtId="0" fontId="2" fillId="0" borderId="0" xfId="0" applyFont="1" applyAlignment="1" applyProtection="1">
      <alignment horizontal="center" vertical="top"/>
    </xf>
    <xf numFmtId="0" fontId="13" fillId="29" borderId="35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top" wrapText="1"/>
    </xf>
    <xf numFmtId="0" fontId="0" fillId="0" borderId="0" xfId="0" applyAlignment="1" applyProtection="1">
      <alignment vertical="top" wrapText="1"/>
    </xf>
    <xf numFmtId="0" fontId="1" fillId="0" borderId="0" xfId="0" applyFont="1" applyAlignment="1" applyProtection="1">
      <alignment horizontal="left" vertical="top"/>
    </xf>
    <xf numFmtId="9" fontId="3" fillId="6" borderId="5" xfId="0" applyNumberFormat="1" applyFont="1" applyFill="1" applyBorder="1" applyAlignment="1" applyProtection="1">
      <alignment horizontal="center" vertical="top"/>
    </xf>
    <xf numFmtId="9" fontId="3" fillId="6" borderId="2" xfId="0" applyNumberFormat="1" applyFont="1" applyFill="1" applyBorder="1" applyAlignment="1" applyProtection="1">
      <alignment horizontal="center" vertical="top"/>
    </xf>
    <xf numFmtId="9" fontId="3" fillId="6" borderId="4" xfId="0" applyNumberFormat="1" applyFont="1" applyFill="1" applyBorder="1" applyAlignment="1" applyProtection="1">
      <alignment horizontal="center" vertical="top"/>
    </xf>
    <xf numFmtId="0" fontId="8" fillId="0" borderId="0" xfId="0" applyFont="1" applyAlignment="1" applyProtection="1">
      <alignment horizontal="right" vertical="top"/>
    </xf>
    <xf numFmtId="0" fontId="24" fillId="0" borderId="0" xfId="0" applyFont="1" applyAlignment="1" applyProtection="1">
      <alignment horizontal="center" wrapText="1"/>
    </xf>
    <xf numFmtId="0" fontId="34" fillId="30" borderId="39" xfId="0" applyFont="1" applyFill="1" applyBorder="1" applyAlignment="1" applyProtection="1">
      <alignment horizontal="center" vertical="center"/>
    </xf>
    <xf numFmtId="0" fontId="34" fillId="30" borderId="40" xfId="0" applyFont="1" applyFill="1" applyBorder="1" applyAlignment="1" applyProtection="1">
      <alignment horizontal="right" vertical="center"/>
    </xf>
    <xf numFmtId="0" fontId="34" fillId="30" borderId="40" xfId="0" applyFont="1" applyFill="1" applyBorder="1" applyAlignment="1" applyProtection="1">
      <alignment horizontal="center" vertical="center" wrapText="1"/>
    </xf>
    <xf numFmtId="0" fontId="34" fillId="30" borderId="41" xfId="0" applyFont="1" applyFill="1" applyBorder="1" applyAlignment="1" applyProtection="1">
      <alignment horizontal="center" vertical="center" wrapText="1"/>
    </xf>
    <xf numFmtId="0" fontId="25" fillId="0" borderId="13" xfId="0" applyFont="1" applyBorder="1" applyAlignment="1" applyProtection="1">
      <alignment horizontal="right" vertical="center" indent="1"/>
    </xf>
    <xf numFmtId="0" fontId="25" fillId="0" borderId="27" xfId="0" applyFont="1" applyBorder="1" applyAlignment="1" applyProtection="1">
      <alignment horizontal="right" vertical="center" indent="1"/>
    </xf>
    <xf numFmtId="1" fontId="5" fillId="24" borderId="2" xfId="0" applyNumberFormat="1" applyFont="1" applyFill="1" applyBorder="1" applyAlignment="1" applyProtection="1">
      <alignment horizontal="center" vertical="center" shrinkToFit="1"/>
    </xf>
    <xf numFmtId="0" fontId="5" fillId="24" borderId="2" xfId="0" applyFont="1" applyFill="1" applyBorder="1" applyAlignment="1" applyProtection="1">
      <alignment horizontal="center" vertical="center" shrinkToFit="1"/>
    </xf>
    <xf numFmtId="0" fontId="45" fillId="0" borderId="0" xfId="0" applyFont="1" applyAlignment="1" applyProtection="1">
      <alignment horizontal="center" vertical="center" wrapText="1"/>
    </xf>
    <xf numFmtId="0" fontId="46" fillId="0" borderId="0" xfId="0" applyFont="1" applyFill="1" applyAlignment="1" applyProtection="1">
      <alignment horizontal="center" wrapText="1"/>
    </xf>
    <xf numFmtId="0" fontId="4" fillId="3" borderId="6" xfId="0" applyFont="1" applyFill="1" applyBorder="1" applyAlignment="1" applyProtection="1">
      <alignment vertical="top" wrapText="1"/>
    </xf>
    <xf numFmtId="0" fontId="34" fillId="29" borderId="1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vertical="center"/>
    </xf>
    <xf numFmtId="0" fontId="1" fillId="0" borderId="10" xfId="0" applyFont="1" applyFill="1" applyBorder="1" applyAlignment="1" applyProtection="1">
      <alignment vertical="center"/>
    </xf>
    <xf numFmtId="0" fontId="5" fillId="14" borderId="9" xfId="0" applyFont="1" applyFill="1" applyBorder="1" applyAlignment="1" applyProtection="1">
      <alignment horizontal="center" shrinkToFit="1"/>
    </xf>
    <xf numFmtId="0" fontId="2" fillId="0" borderId="2" xfId="0" applyFont="1" applyFill="1" applyBorder="1" applyAlignment="1" applyProtection="1">
      <alignment vertical="center"/>
    </xf>
    <xf numFmtId="0" fontId="1" fillId="0" borderId="2" xfId="0" applyFont="1" applyFill="1" applyBorder="1" applyAlignment="1" applyProtection="1">
      <alignment vertical="center"/>
    </xf>
    <xf numFmtId="0" fontId="5" fillId="14" borderId="7" xfId="0" applyFont="1" applyFill="1" applyBorder="1" applyAlignment="1" applyProtection="1">
      <alignment horizontal="center" shrinkToFit="1"/>
    </xf>
    <xf numFmtId="0" fontId="5" fillId="14" borderId="7" xfId="0" applyNumberFormat="1" applyFont="1" applyFill="1" applyBorder="1" applyAlignment="1" applyProtection="1">
      <alignment horizontal="center" shrinkToFit="1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center" vertical="center" wrapText="1"/>
    </xf>
    <xf numFmtId="0" fontId="15" fillId="0" borderId="0" xfId="3" applyFont="1" applyProtection="1"/>
    <xf numFmtId="0" fontId="15" fillId="0" borderId="0" xfId="0" applyFont="1" applyAlignment="1" applyProtection="1">
      <alignment horizontal="center" wrapText="1"/>
    </xf>
    <xf numFmtId="0" fontId="18" fillId="9" borderId="0" xfId="2" applyFont="1" applyAlignment="1" applyProtection="1">
      <alignment horizontal="center" vertical="center" wrapText="1"/>
    </xf>
    <xf numFmtId="0" fontId="35" fillId="9" borderId="0" xfId="2" applyFont="1" applyAlignment="1" applyProtection="1">
      <alignment horizontal="center" vertical="center" wrapText="1"/>
    </xf>
    <xf numFmtId="0" fontId="18" fillId="9" borderId="21" xfId="2" applyFont="1" applyBorder="1" applyAlignment="1" applyProtection="1">
      <alignment horizontal="center" vertical="center" wrapText="1"/>
    </xf>
    <xf numFmtId="0" fontId="15" fillId="11" borderId="18" xfId="3" applyFont="1" applyFill="1" applyBorder="1" applyAlignment="1" applyProtection="1">
      <alignment horizontal="left" vertical="top"/>
    </xf>
    <xf numFmtId="0" fontId="41" fillId="0" borderId="0" xfId="0" applyFont="1" applyAlignment="1" applyProtection="1">
      <alignment vertical="top"/>
    </xf>
    <xf numFmtId="0" fontId="30" fillId="7" borderId="0" xfId="0" applyFont="1" applyFill="1" applyAlignment="1" applyProtection="1">
      <alignment vertical="top"/>
    </xf>
    <xf numFmtId="0" fontId="30" fillId="7" borderId="0" xfId="0" applyFont="1" applyFill="1" applyAlignment="1" applyProtection="1">
      <alignment vertical="top" wrapText="1"/>
    </xf>
    <xf numFmtId="0" fontId="2" fillId="6" borderId="6" xfId="0" applyFont="1" applyFill="1" applyBorder="1" applyAlignment="1" applyProtection="1">
      <alignment horizontal="center" vertical="top" wrapText="1"/>
    </xf>
    <xf numFmtId="0" fontId="0" fillId="0" borderId="0" xfId="0" applyFill="1" applyProtection="1"/>
    <xf numFmtId="4" fontId="0" fillId="0" borderId="0" xfId="0" applyNumberFormat="1" applyProtection="1"/>
    <xf numFmtId="43" fontId="38" fillId="25" borderId="2" xfId="6" applyFont="1" applyFill="1" applyBorder="1" applyProtection="1"/>
    <xf numFmtId="0" fontId="5" fillId="0" borderId="0" xfId="0" applyFont="1" applyAlignment="1" applyProtection="1">
      <alignment horizontal="right"/>
    </xf>
    <xf numFmtId="0" fontId="38" fillId="25" borderId="0" xfId="0" applyFont="1" applyFill="1" applyAlignment="1" applyProtection="1">
      <alignment horizontal="center"/>
    </xf>
    <xf numFmtId="2" fontId="0" fillId="0" borderId="0" xfId="0" applyNumberFormat="1" applyProtection="1"/>
    <xf numFmtId="0" fontId="0" fillId="0" borderId="0" xfId="0" quotePrefix="1" applyProtection="1"/>
    <xf numFmtId="0" fontId="18" fillId="23" borderId="21" xfId="2" applyFont="1" applyFill="1" applyBorder="1" applyAlignment="1" applyProtection="1">
      <alignment horizontal="center" vertical="center" wrapText="1"/>
    </xf>
    <xf numFmtId="8" fontId="17" fillId="24" borderId="0" xfId="0" applyNumberFormat="1" applyFont="1" applyFill="1" applyProtection="1"/>
    <xf numFmtId="8" fontId="17" fillId="24" borderId="0" xfId="0" applyNumberFormat="1" applyFont="1" applyFill="1" applyBorder="1" applyProtection="1"/>
    <xf numFmtId="0" fontId="39" fillId="0" borderId="0" xfId="0" applyFont="1" applyAlignment="1" applyProtection="1">
      <alignment horizontal="center"/>
    </xf>
    <xf numFmtId="0" fontId="11" fillId="7" borderId="0" xfId="0" applyFont="1" applyFill="1" applyAlignment="1" applyProtection="1"/>
    <xf numFmtId="0" fontId="23" fillId="19" borderId="31" xfId="0" applyFont="1" applyFill="1" applyBorder="1" applyAlignment="1" applyProtection="1">
      <alignment horizontal="center" vertical="center" wrapText="1"/>
    </xf>
    <xf numFmtId="0" fontId="23" fillId="19" borderId="0" xfId="0" applyFont="1" applyFill="1" applyBorder="1" applyAlignment="1" applyProtection="1">
      <alignment horizontal="center" vertical="center" wrapText="1"/>
    </xf>
    <xf numFmtId="43" fontId="23" fillId="20" borderId="0" xfId="5" applyNumberFormat="1" applyFont="1" applyFill="1" applyBorder="1" applyAlignment="1" applyProtection="1">
      <alignment horizontal="center" vertical="center" wrapText="1"/>
    </xf>
    <xf numFmtId="0" fontId="23" fillId="26" borderId="0" xfId="0" applyFont="1" applyFill="1" applyBorder="1" applyAlignment="1" applyProtection="1">
      <alignment horizontal="center" vertical="center" wrapText="1"/>
    </xf>
    <xf numFmtId="0" fontId="23" fillId="19" borderId="21" xfId="0" applyFont="1" applyFill="1" applyBorder="1" applyAlignment="1" applyProtection="1">
      <alignment horizontal="center" vertical="center" wrapText="1"/>
    </xf>
    <xf numFmtId="0" fontId="0" fillId="0" borderId="2" xfId="0" applyBorder="1" applyProtection="1"/>
    <xf numFmtId="0" fontId="5" fillId="0" borderId="2" xfId="0" applyFont="1" applyBorder="1" applyAlignment="1" applyProtection="1">
      <alignment horizontal="center"/>
    </xf>
    <xf numFmtId="8" fontId="0" fillId="0" borderId="2" xfId="0" applyNumberFormat="1" applyBorder="1" applyProtection="1"/>
    <xf numFmtId="4" fontId="32" fillId="25" borderId="2" xfId="0" applyNumberFormat="1" applyFont="1" applyFill="1" applyBorder="1" applyProtection="1"/>
    <xf numFmtId="8" fontId="0" fillId="0" borderId="0" xfId="0" applyNumberFormat="1" applyProtection="1"/>
    <xf numFmtId="0" fontId="32" fillId="0" borderId="0" xfId="0" applyFont="1" applyAlignment="1" applyProtection="1">
      <alignment horizontal="center"/>
    </xf>
    <xf numFmtId="0" fontId="32" fillId="0" borderId="0" xfId="0" applyNumberFormat="1" applyFont="1" applyAlignment="1" applyProtection="1">
      <alignment horizontal="center"/>
    </xf>
    <xf numFmtId="8" fontId="32" fillId="25" borderId="13" xfId="0" applyNumberFormat="1" applyFont="1" applyFill="1" applyBorder="1" applyProtection="1"/>
    <xf numFmtId="4" fontId="49" fillId="25" borderId="2" xfId="0" applyNumberFormat="1" applyFont="1" applyFill="1" applyBorder="1" applyProtection="1"/>
    <xf numFmtId="8" fontId="0" fillId="0" borderId="0" xfId="0" applyNumberFormat="1" applyBorder="1" applyProtection="1"/>
    <xf numFmtId="0" fontId="49" fillId="0" borderId="0" xfId="0" applyNumberFormat="1" applyFont="1" applyBorder="1" applyAlignment="1" applyProtection="1">
      <alignment horizontal="center"/>
    </xf>
    <xf numFmtId="8" fontId="49" fillId="25" borderId="13" xfId="0" applyNumberFormat="1" applyFont="1" applyFill="1" applyBorder="1" applyProtection="1"/>
    <xf numFmtId="0" fontId="0" fillId="0" borderId="4" xfId="0" applyBorder="1" applyProtection="1"/>
    <xf numFmtId="0" fontId="5" fillId="0" borderId="4" xfId="0" applyFont="1" applyBorder="1" applyAlignment="1" applyProtection="1">
      <alignment horizontal="center"/>
    </xf>
    <xf numFmtId="8" fontId="0" fillId="0" borderId="4" xfId="0" applyNumberFormat="1" applyBorder="1" applyProtection="1"/>
    <xf numFmtId="4" fontId="32" fillId="25" borderId="4" xfId="0" applyNumberFormat="1" applyFont="1" applyFill="1" applyBorder="1" applyProtection="1"/>
    <xf numFmtId="4" fontId="49" fillId="25" borderId="4" xfId="0" applyNumberFormat="1" applyFont="1" applyFill="1" applyBorder="1" applyProtection="1"/>
    <xf numFmtId="8" fontId="49" fillId="25" borderId="39" xfId="0" applyNumberFormat="1" applyFont="1" applyFill="1" applyBorder="1" applyProtection="1"/>
    <xf numFmtId="0" fontId="2" fillId="0" borderId="0" xfId="0" applyFont="1" applyAlignment="1" applyProtection="1">
      <alignment horizontal="right" vertical="top" wrapText="1" indent="2"/>
    </xf>
    <xf numFmtId="0" fontId="9" fillId="0" borderId="0" xfId="1" applyAlignment="1" applyProtection="1">
      <alignment horizontal="right" vertical="top" wrapText="1" indent="2"/>
    </xf>
    <xf numFmtId="0" fontId="1" fillId="0" borderId="0" xfId="0" applyFont="1" applyAlignment="1" applyProtection="1">
      <alignment horizontal="right" vertical="top" wrapText="1" indent="2"/>
    </xf>
    <xf numFmtId="0" fontId="37" fillId="0" borderId="0" xfId="0" applyFont="1" applyFill="1" applyAlignment="1" applyProtection="1">
      <alignment horizontal="center" vertical="center" wrapText="1"/>
    </xf>
    <xf numFmtId="0" fontId="6" fillId="0" borderId="0" xfId="0" applyFont="1" applyAlignment="1" applyProtection="1">
      <alignment vertical="top" wrapText="1"/>
    </xf>
    <xf numFmtId="0" fontId="2" fillId="8" borderId="0" xfId="0" applyFont="1" applyFill="1" applyAlignment="1" applyProtection="1">
      <alignment vertical="top" wrapText="1"/>
    </xf>
    <xf numFmtId="0" fontId="16" fillId="29" borderId="0" xfId="0" applyFont="1" applyFill="1" applyAlignment="1" applyProtection="1">
      <alignment horizontal="center" vertical="center" wrapText="1"/>
    </xf>
    <xf numFmtId="0" fontId="1" fillId="5" borderId="2" xfId="0" applyFont="1" applyFill="1" applyBorder="1" applyAlignment="1" applyProtection="1">
      <alignment horizontal="left" vertical="top" wrapText="1"/>
    </xf>
    <xf numFmtId="0" fontId="1" fillId="0" borderId="2" xfId="0" applyFont="1" applyBorder="1" applyAlignment="1" applyProtection="1">
      <alignment horizontal="center" vertical="top" wrapText="1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Fill="1" applyProtection="1"/>
    <xf numFmtId="0" fontId="6" fillId="0" borderId="0" xfId="0" applyFont="1" applyFill="1" applyAlignment="1" applyProtection="1">
      <alignment vertical="top" wrapText="1"/>
    </xf>
    <xf numFmtId="0" fontId="2" fillId="0" borderId="0" xfId="0" applyFont="1" applyFill="1" applyAlignment="1" applyProtection="1">
      <alignment horizontal="right" vertical="top" wrapText="1" indent="2"/>
    </xf>
    <xf numFmtId="8" fontId="49" fillId="25" borderId="13" xfId="0" applyNumberFormat="1" applyFont="1" applyFill="1" applyBorder="1" applyAlignment="1" applyProtection="1"/>
    <xf numFmtId="0" fontId="5" fillId="0" borderId="0" xfId="0" applyFont="1" applyAlignment="1" applyProtection="1">
      <alignment horizontal="center"/>
    </xf>
    <xf numFmtId="0" fontId="17" fillId="21" borderId="42" xfId="0" applyFont="1" applyFill="1" applyBorder="1"/>
    <xf numFmtId="0" fontId="17" fillId="21" borderId="42" xfId="0" applyFont="1" applyFill="1" applyBorder="1" applyAlignment="1">
      <alignment horizontal="right" vertical="center"/>
    </xf>
    <xf numFmtId="0" fontId="15" fillId="21" borderId="42" xfId="0" applyFont="1" applyFill="1" applyBorder="1" applyAlignment="1">
      <alignment horizontal="left"/>
    </xf>
    <xf numFmtId="0" fontId="51" fillId="21" borderId="0" xfId="0" applyFont="1" applyFill="1" applyAlignment="1">
      <alignment horizontal="right" vertical="center"/>
    </xf>
    <xf numFmtId="0" fontId="17" fillId="21" borderId="42" xfId="0" applyFont="1" applyFill="1" applyBorder="1" applyAlignment="1">
      <alignment horizontal="right"/>
    </xf>
    <xf numFmtId="0" fontId="15" fillId="21" borderId="42" xfId="0" applyFont="1" applyFill="1" applyBorder="1"/>
    <xf numFmtId="0" fontId="15" fillId="21" borderId="0" xfId="0" applyFont="1" applyFill="1"/>
    <xf numFmtId="14" fontId="17" fillId="32" borderId="0" xfId="0" applyNumberFormat="1" applyFont="1" applyFill="1" applyBorder="1" applyAlignment="1" applyProtection="1">
      <alignment vertical="center"/>
      <protection locked="0"/>
    </xf>
    <xf numFmtId="14" fontId="17" fillId="33" borderId="0" xfId="0" applyNumberFormat="1" applyFont="1" applyFill="1" applyBorder="1" applyAlignment="1" applyProtection="1">
      <alignment vertical="center"/>
      <protection locked="0"/>
    </xf>
    <xf numFmtId="0" fontId="15" fillId="21" borderId="0" xfId="0" applyFont="1" applyFill="1" applyAlignment="1">
      <alignment horizontal="right" vertical="center"/>
    </xf>
    <xf numFmtId="14" fontId="17" fillId="35" borderId="0" xfId="0" applyNumberFormat="1" applyFont="1" applyFill="1" applyBorder="1" applyAlignment="1" applyProtection="1">
      <alignment vertical="center"/>
      <protection locked="0"/>
    </xf>
    <xf numFmtId="0" fontId="1" fillId="21" borderId="0" xfId="0" applyFont="1" applyFill="1"/>
    <xf numFmtId="0" fontId="52" fillId="21" borderId="0" xfId="1" applyFont="1" applyFill="1" applyAlignment="1">
      <alignment horizontal="left" vertical="top"/>
    </xf>
    <xf numFmtId="0" fontId="52" fillId="21" borderId="0" xfId="1" applyFont="1" applyFill="1" applyAlignment="1">
      <alignment vertical="top"/>
    </xf>
    <xf numFmtId="0" fontId="15" fillId="0" borderId="0" xfId="0" applyFont="1"/>
    <xf numFmtId="0" fontId="52" fillId="21" borderId="0" xfId="1" applyFont="1" applyFill="1"/>
    <xf numFmtId="0" fontId="5" fillId="14" borderId="0" xfId="0" applyFont="1" applyFill="1" applyAlignment="1">
      <alignment horizontal="center"/>
    </xf>
    <xf numFmtId="0" fontId="0" fillId="0" borderId="2" xfId="0" applyBorder="1"/>
    <xf numFmtId="0" fontId="0" fillId="13" borderId="2" xfId="0" applyFill="1" applyBorder="1"/>
    <xf numFmtId="169" fontId="0" fillId="0" borderId="2" xfId="0" applyNumberFormat="1" applyBorder="1"/>
    <xf numFmtId="0" fontId="11" fillId="7" borderId="0" xfId="0" applyFont="1" applyFill="1" applyAlignment="1">
      <alignment horizontal="center"/>
    </xf>
    <xf numFmtId="2" fontId="5" fillId="24" borderId="4" xfId="0" applyNumberFormat="1" applyFont="1" applyFill="1" applyBorder="1" applyAlignment="1" applyProtection="1">
      <alignment horizontal="center" vertical="center" shrinkToFit="1"/>
    </xf>
    <xf numFmtId="0" fontId="1" fillId="6" borderId="0" xfId="0" applyFont="1" applyFill="1" applyAlignment="1" applyProtection="1">
      <alignment horizontal="left" vertical="top" wrapText="1"/>
    </xf>
    <xf numFmtId="170" fontId="8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right" vertical="top" wrapText="1"/>
    </xf>
    <xf numFmtId="0" fontId="26" fillId="0" borderId="0" xfId="0" applyFont="1" applyAlignment="1" applyProtection="1">
      <alignment horizontal="left" vertical="center"/>
    </xf>
    <xf numFmtId="0" fontId="26" fillId="0" borderId="0" xfId="0" applyFont="1" applyAlignment="1" applyProtection="1">
      <alignment horizontal="right" vertical="center"/>
    </xf>
    <xf numFmtId="2" fontId="53" fillId="31" borderId="2" xfId="0" applyNumberFormat="1" applyFont="1" applyFill="1" applyBorder="1" applyAlignment="1" applyProtection="1">
      <alignment horizontal="center" vertical="top"/>
    </xf>
    <xf numFmtId="0" fontId="1" fillId="6" borderId="0" xfId="0" applyFont="1" applyFill="1" applyAlignment="1" applyProtection="1">
      <alignment horizontal="left" vertical="top" wrapText="1"/>
    </xf>
    <xf numFmtId="0" fontId="33" fillId="0" borderId="0" xfId="0" applyFont="1" applyAlignment="1">
      <alignment horizontal="left" indent="1"/>
    </xf>
    <xf numFmtId="0" fontId="17" fillId="0" borderId="0" xfId="0" applyFont="1" applyFill="1" applyAlignment="1" applyProtection="1">
      <alignment horizontal="left" vertical="top"/>
    </xf>
    <xf numFmtId="49" fontId="25" fillId="21" borderId="0" xfId="0" applyNumberFormat="1" applyFont="1" applyFill="1" applyAlignment="1">
      <alignment horizontal="justify" vertical="top" wrapText="1"/>
    </xf>
    <xf numFmtId="164" fontId="16" fillId="10" borderId="17" xfId="4" applyNumberFormat="1" applyFont="1" applyFill="1" applyBorder="1" applyAlignment="1">
      <alignment horizontal="center" vertical="top"/>
    </xf>
    <xf numFmtId="164" fontId="16" fillId="10" borderId="0" xfId="4" applyNumberFormat="1" applyFont="1" applyFill="1" applyBorder="1" applyAlignment="1">
      <alignment horizontal="center" vertical="top"/>
    </xf>
    <xf numFmtId="0" fontId="15" fillId="32" borderId="0" xfId="0" applyFont="1" applyFill="1" applyBorder="1" applyAlignment="1" applyProtection="1">
      <alignment horizontal="left"/>
      <protection locked="0"/>
    </xf>
    <xf numFmtId="0" fontId="15" fillId="33" borderId="0" xfId="0" applyFont="1" applyFill="1" applyBorder="1" applyAlignment="1" applyProtection="1">
      <alignment horizontal="left"/>
      <protection locked="0"/>
    </xf>
    <xf numFmtId="0" fontId="15" fillId="34" borderId="0" xfId="0" applyFont="1" applyFill="1" applyBorder="1" applyAlignment="1" applyProtection="1">
      <alignment horizontal="left"/>
      <protection locked="0"/>
    </xf>
    <xf numFmtId="0" fontId="1" fillId="21" borderId="0" xfId="0" applyFont="1" applyFill="1" applyAlignment="1">
      <alignment horizontal="left" vertical="top" wrapText="1"/>
    </xf>
    <xf numFmtId="166" fontId="30" fillId="0" borderId="0" xfId="0" applyNumberFormat="1" applyFont="1" applyAlignment="1" applyProtection="1">
      <alignment horizontal="left" vertical="center" wrapText="1"/>
    </xf>
    <xf numFmtId="0" fontId="1" fillId="6" borderId="0" xfId="0" applyFont="1" applyFill="1" applyAlignment="1" applyProtection="1">
      <alignment horizontal="left" vertical="top" wrapText="1"/>
    </xf>
    <xf numFmtId="0" fontId="35" fillId="12" borderId="0" xfId="0" applyFont="1" applyFill="1" applyAlignment="1" applyProtection="1">
      <alignment horizontal="center" vertical="center"/>
    </xf>
    <xf numFmtId="0" fontId="42" fillId="0" borderId="0" xfId="0" applyNumberFormat="1" applyFont="1" applyAlignment="1" applyProtection="1">
      <alignment horizontal="right" vertical="top" indent="1"/>
    </xf>
    <xf numFmtId="165" fontId="42" fillId="0" borderId="3" xfId="0" applyNumberFormat="1" applyFont="1" applyBorder="1" applyAlignment="1" applyProtection="1">
      <alignment horizontal="right" vertical="top" indent="1"/>
    </xf>
    <xf numFmtId="165" fontId="42" fillId="0" borderId="0" xfId="0" applyNumberFormat="1" applyFont="1" applyAlignment="1" applyProtection="1">
      <alignment horizontal="right" vertical="top" indent="1"/>
    </xf>
    <xf numFmtId="165" fontId="42" fillId="0" borderId="23" xfId="0" applyNumberFormat="1" applyFont="1" applyBorder="1" applyAlignment="1" applyProtection="1">
      <alignment horizontal="right" vertical="top" indent="1"/>
    </xf>
    <xf numFmtId="0" fontId="38" fillId="5" borderId="37" xfId="0" applyFont="1" applyFill="1" applyBorder="1" applyAlignment="1">
      <alignment horizontal="center"/>
    </xf>
    <xf numFmtId="0" fontId="38" fillId="5" borderId="38" xfId="0" applyFont="1" applyFill="1" applyBorder="1" applyAlignment="1">
      <alignment horizontal="center"/>
    </xf>
    <xf numFmtId="0" fontId="38" fillId="25" borderId="0" xfId="0" applyFont="1" applyFill="1" applyAlignment="1" applyProtection="1">
      <alignment horizontal="center"/>
    </xf>
    <xf numFmtId="43" fontId="23" fillId="20" borderId="0" xfId="5" applyNumberFormat="1" applyFont="1" applyFill="1" applyBorder="1" applyAlignment="1">
      <alignment horizontal="center" vertical="center" wrapText="1"/>
    </xf>
    <xf numFmtId="43" fontId="23" fillId="20" borderId="43" xfId="5" applyNumberFormat="1" applyFont="1" applyFill="1" applyBorder="1" applyAlignment="1">
      <alignment horizontal="center" vertical="center" wrapText="1"/>
    </xf>
    <xf numFmtId="0" fontId="1" fillId="14" borderId="0" xfId="0" applyFont="1" applyFill="1" applyAlignment="1" applyProtection="1">
      <alignment horizontal="left" vertical="top" wrapText="1"/>
    </xf>
    <xf numFmtId="0" fontId="8" fillId="0" borderId="0" xfId="0" applyFont="1" applyFill="1" applyAlignment="1" applyProtection="1">
      <alignment horizontal="left" vertical="top" wrapText="1"/>
    </xf>
    <xf numFmtId="0" fontId="1" fillId="14" borderId="0" xfId="0" applyFont="1" applyFill="1" applyAlignment="1" applyProtection="1">
      <alignment horizontal="center" vertical="top" wrapText="1"/>
    </xf>
  </cellXfs>
  <cellStyles count="7">
    <cellStyle name="Énfasis5" xfId="2" builtinId="45"/>
    <cellStyle name="Hipervínculo" xfId="1" builtinId="8"/>
    <cellStyle name="Millares" xfId="6" builtinId="3"/>
    <cellStyle name="Millares 2" xfId="4"/>
    <cellStyle name="Millares 3" xfId="5"/>
    <cellStyle name="Normal" xfId="0" builtinId="0"/>
    <cellStyle name="Normal 2" xfId="3"/>
  </cellStyles>
  <dxfs count="90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top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general" vertical="top" textRotation="0" wrapText="1" indent="0" justifyLastLine="0" shrinkToFit="0" readingOrder="0"/>
      <protection locked="1" hidden="0"/>
    </dxf>
    <dxf>
      <numFmt numFmtId="166" formatCode=";;;"/>
    </dxf>
    <dxf>
      <fill>
        <patternFill>
          <fgColor indexed="64"/>
          <bgColor theme="5"/>
        </patternFill>
      </fill>
    </dxf>
    <dxf>
      <numFmt numFmtId="3" formatCode="#,##0"/>
    </dxf>
    <dxf>
      <numFmt numFmtId="3" formatCode="#,##0"/>
    </dxf>
    <dxf>
      <numFmt numFmtId="10" formatCode="#,##0\ &quot;€&quot;;[Red]\-#,##0\ &quot;€&quot;"/>
    </dxf>
    <dxf>
      <numFmt numFmtId="10" formatCode="#,##0\ &quot;€&quot;;[Red]\-#,##0\ &quot;€&quot;"/>
    </dxf>
    <dxf>
      <fill>
        <patternFill patternType="solid">
          <fgColor indexed="64"/>
          <bgColor theme="8" tint="0.59999389629810485"/>
        </patternFill>
      </fill>
    </dxf>
    <dxf>
      <fill>
        <patternFill>
          <bgColor theme="8" tint="0.59999389629810485"/>
        </patternFill>
      </fill>
    </dxf>
    <dxf>
      <numFmt numFmtId="1" formatCode="0"/>
    </dxf>
    <dxf>
      <numFmt numFmtId="1" formatCode="0"/>
    </dxf>
    <dxf>
      <numFmt numFmtId="12" formatCode="#,##0.00\ &quot;€&quot;;[Red]\-#,##0.00\ &quot;€&quot;"/>
    </dxf>
    <dxf>
      <numFmt numFmtId="3" formatCode="#,##0"/>
    </dxf>
    <dxf>
      <numFmt numFmtId="3" formatCode="#,##0"/>
    </dxf>
    <dxf>
      <numFmt numFmtId="10" formatCode="#,##0\ &quot;€&quot;;[Red]\-#,##0\ &quot;€&quot;"/>
    </dxf>
    <dxf>
      <numFmt numFmtId="10" formatCode="#,##0\ &quot;€&quot;;[Red]\-#,##0\ &quot;€&quot;"/>
    </dxf>
    <dxf>
      <numFmt numFmtId="4" formatCode="#,##0.00"/>
    </dxf>
    <dxf>
      <numFmt numFmtId="12" formatCode="#,##0.00\ &quot;€&quot;;[Red]\-#,##0.00\ &quot;€&quot;"/>
    </dxf>
    <dxf>
      <numFmt numFmtId="10" formatCode="#,##0\ &quot;€&quot;;[Red]\-#,##0\ &quot;€&quot;"/>
    </dxf>
    <dxf>
      <numFmt numFmtId="10" formatCode="#,##0\ &quot;€&quot;;[Red]\-#,##0\ &quot;€&quot;"/>
    </dxf>
    <dxf>
      <numFmt numFmtId="3" formatCode="#,##0"/>
    </dxf>
    <dxf>
      <numFmt numFmtId="0" formatCode="General"/>
      <fill>
        <patternFill patternType="solid">
          <fgColor indexed="64"/>
          <bgColor theme="8" tint="0.59999389629810485"/>
        </patternFill>
      </fill>
    </dxf>
    <dxf>
      <numFmt numFmtId="4" formatCode="#,##0.00"/>
    </dxf>
    <dxf>
      <fill>
        <patternFill patternType="solid">
          <bgColor theme="8" tint="0.59999389629810485"/>
        </patternFill>
      </fill>
    </dxf>
    <dxf>
      <numFmt numFmtId="1" formatCode="0"/>
    </dxf>
    <dxf>
      <numFmt numFmtId="1" formatCode="0"/>
    </dxf>
    <dxf>
      <numFmt numFmtId="12" formatCode="#,##0.00\ &quot;€&quot;;[Red]\-#,##0.00\ &quot;€&quot;"/>
    </dxf>
    <dxf>
      <numFmt numFmtId="3" formatCode="#,##0"/>
    </dxf>
    <dxf>
      <numFmt numFmtId="10" formatCode="#,##0\ &quot;€&quot;;[Red]\-#,##0\ &quot;€&quot;"/>
    </dxf>
    <dxf>
      <numFmt numFmtId="12" formatCode="#,##0.00\ &quot;€&quot;;[Red]\-#,##0.00\ &quot;€&quot;"/>
    </dxf>
    <dxf>
      <numFmt numFmtId="3" formatCode="#,##0"/>
    </dxf>
    <dxf>
      <numFmt numFmtId="3" formatCode="#,##0"/>
    </dxf>
    <dxf>
      <numFmt numFmtId="10" formatCode="#,##0\ &quot;€&quot;;[Red]\-#,##0\ &quot;€&quot;"/>
    </dxf>
    <dxf>
      <numFmt numFmtId="10" formatCode="#,##0\ &quot;€&quot;;[Red]\-#,##0\ &quot;€&quot;"/>
    </dxf>
    <dxf>
      <numFmt numFmtId="4" formatCode="#,##0.00"/>
    </dxf>
    <dxf>
      <numFmt numFmtId="12" formatCode="#,##0.00\ &quot;€&quot;;[Red]\-#,##0.00\ &quot;€&quot;"/>
    </dxf>
    <dxf>
      <numFmt numFmtId="3" formatCode="#,##0"/>
    </dxf>
    <dxf>
      <numFmt numFmtId="3" formatCode="#,##0"/>
    </dxf>
    <dxf>
      <numFmt numFmtId="10" formatCode="#,##0\ &quot;€&quot;;[Red]\-#,##0\ &quot;€&quot;"/>
    </dxf>
    <dxf>
      <numFmt numFmtId="10" formatCode="#,##0\ &quot;€&quot;;[Red]\-#,##0\ &quot;€&quot;"/>
    </dxf>
    <dxf>
      <fill>
        <patternFill patternType="solid">
          <fgColor indexed="64"/>
          <bgColor theme="8" tint="0.59999389629810485"/>
        </patternFill>
      </fill>
    </dxf>
    <dxf>
      <fill>
        <patternFill>
          <bgColor theme="8" tint="0.59999389629810485"/>
        </patternFill>
      </fill>
    </dxf>
    <dxf>
      <numFmt numFmtId="1" formatCode="0"/>
    </dxf>
    <dxf>
      <numFmt numFmtId="1" formatCode="0"/>
    </dxf>
    <dxf>
      <numFmt numFmtId="12" formatCode="#,##0.00\ &quot;€&quot;;[Red]\-#,##0.00\ &quot;€&quot;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numFmt numFmtId="12" formatCode="#,##0.00\ &quot;€&quot;;[Red]\-#,##0.00\ &quot;€&quot;"/>
      <protection locked="1" hidden="0"/>
    </dxf>
    <dxf>
      <numFmt numFmtId="12" formatCode="#,##0.00\ &quot;€&quot;;[Red]\-#,##0.00\ &quot;€&quot;"/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12" formatCode="#,##0.00\ &quot;€&quot;;[Red]\-#,##0.00\ &quot;€&quot;"/>
      <fill>
        <patternFill patternType="solid">
          <fgColor indexed="64"/>
          <bgColor theme="5" tint="0.7999816888943144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12" formatCode="#,##0.00\ &quot;€&quot;;[Red]\-#,##0.00\ &quot;€&quot;"/>
      <fill>
        <patternFill patternType="solid">
          <fgColor indexed="64"/>
          <bgColor theme="5" tint="0.79998168889431442"/>
        </patternFill>
      </fill>
      <border diagonalUp="0" diagonalDown="0">
        <left style="thin">
          <color auto="1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12" formatCode="#,##0.00\ &quot;€&quot;;[Red]\-#,##0.00\ &quot;€&quot;"/>
      <fill>
        <patternFill patternType="solid">
          <fgColor indexed="64"/>
          <bgColor theme="5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fill>
        <patternFill patternType="solid">
          <fgColor indexed="64"/>
          <bgColor theme="5" tint="0.79998168889431442"/>
        </patternFill>
      </fill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color auto="1"/>
      </font>
      <numFmt numFmtId="4" formatCode="#,##0.00"/>
      <fill>
        <patternFill patternType="solid">
          <fgColor indexed="64"/>
          <bgColor theme="5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numFmt numFmtId="12" formatCode="#,##0.00\ &quot;€&quot;;[Red]\-#,##0.00\ &quot;€&quot;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 outline="0">
        <top style="thin">
          <color rgb="FF95B3D7"/>
        </top>
      </border>
    </dxf>
    <dxf>
      <protection locked="1" hidden="0"/>
    </dxf>
    <dxf>
      <border outline="0">
        <bottom style="thin">
          <color rgb="FF95B3D7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scheme val="none"/>
      </font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2" formatCode="#,##0.00\ &quot;€&quot;;[Red]\-#,##0.00\ &quot;€&quot;"/>
      <fill>
        <patternFill patternType="solid">
          <fgColor indexed="64"/>
          <bgColor theme="5" tint="0.59999389629810485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/>
        <vertAlign val="baseline"/>
        <sz val="10"/>
        <color rgb="FFC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rgb="FF000000"/>
          <bgColor rgb="FFFFFFFF"/>
        </patternFill>
      </fill>
      <protection locked="1" hidden="0"/>
    </dxf>
    <dxf>
      <border outline="0">
        <bottom style="thin">
          <color rgb="FF95B3D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0"/>
        <name val="Arial"/>
        <scheme val="none"/>
      </font>
      <numFmt numFmtId="12" formatCode="#,##0.00\ &quot;€&quot;;[Red]\-#,##0.00\ &quot;€&quot;"/>
      <fill>
        <patternFill patternType="solid">
          <fgColor indexed="64"/>
          <bgColor theme="5" tint="0.5999938962981048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alignment horizontal="left" vertical="bottom" textRotation="0" indent="0" justifyLastLine="0" shrinkToFit="0" readingOrder="0"/>
      <protection locked="1" hidden="0"/>
    </dxf>
    <dxf>
      <border outline="0">
        <top style="thin">
          <color rgb="FF95B3D7"/>
        </top>
      </border>
    </dxf>
    <dxf>
      <border outline="0">
        <left style="thin">
          <color rgb="FF95B3D7"/>
        </left>
        <right style="thin">
          <color rgb="FF95B3D7"/>
        </right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protection locked="1" hidden="0"/>
    </dxf>
    <dxf>
      <border outline="0"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alignment horizontal="center" vertical="center" textRotation="0" wrapText="1" indent="0" justifyLastLine="0" shrinkToFit="0" readingOrder="0"/>
      <protection locked="1" hidden="0"/>
    </dxf>
    <dxf>
      <numFmt numFmtId="166" formatCode=";;;"/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;;;"/>
    </dxf>
    <dxf>
      <fill>
        <patternFill>
          <bgColor theme="9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fill>
        <patternFill patternType="solid">
          <fgColor indexed="64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fill>
        <patternFill patternType="solid">
          <fgColor indexed="64"/>
          <bgColor theme="4" tint="0.79998168889431442"/>
        </patternFill>
      </fill>
    </dxf>
    <dxf>
      <numFmt numFmtId="4" formatCode="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fill>
        <patternFill patternType="solid">
          <fgColor indexed="64"/>
          <bgColor theme="4" tint="0.79998168889431442"/>
        </patternFill>
      </fill>
    </dxf>
    <dxf>
      <numFmt numFmtId="4" formatCode="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fill>
        <patternFill patternType="solid">
          <fgColor indexed="64"/>
          <bgColor theme="4" tint="0.79998168889431442"/>
        </patternFill>
      </fill>
    </dxf>
    <dxf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</dxf>
    <dxf>
      <alignment horizontal="center" vertical="center" textRotation="0" wrapText="1" indent="0" justifyLastLine="0" shrinkToFit="0" readingOrder="0"/>
    </dxf>
    <dxf>
      <numFmt numFmtId="166" formatCode=";;;"/>
    </dxf>
    <dxf>
      <font>
        <b/>
        <i val="0"/>
        <strike val="0"/>
        <condense val="0"/>
        <extend val="0"/>
        <outline val="0"/>
        <shadow val="0"/>
        <u/>
        <vertAlign val="baseline"/>
        <sz val="10"/>
        <color rgb="FFC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alignment horizontal="center" vertical="center" textRotation="0" wrapText="1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top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  <protection locked="1" hidden="0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protection locked="1" hidden="0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alignment horizontal="center" vertical="center" textRotation="0" wrapText="1" indent="0" justifyLastLine="0" shrinkToFit="0" readingOrder="0"/>
      <protection locked="1" hidden="0"/>
    </dxf>
    <dxf>
      <numFmt numFmtId="168" formatCode="#,##0.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numFmt numFmtId="4" formatCode="#,##0.00"/>
    </dxf>
    <dxf>
      <numFmt numFmtId="4" formatCode="#,##0.00"/>
    </dxf>
    <dxf>
      <numFmt numFmtId="168" formatCode="#,##0.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numFmt numFmtId="4" formatCode="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numFmt numFmtId="13" formatCode="0%"/>
      <fill>
        <patternFill patternType="solid">
          <fgColor indexed="64"/>
          <bgColor theme="5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 tint="-0.14999847407452621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top" textRotation="0" wrapText="0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0"/>
        <name val="Calibri"/>
        <scheme val="minor"/>
      </font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B05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top" textRotation="0" wrapText="0" indent="0" justifyLastLine="0" shrinkToFit="0" readingOrder="0"/>
      <protection locked="1" hidden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B050"/>
        <name val="Calibri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1" readingOrder="0"/>
      <border diagonalUp="0" diagonalDown="0">
        <left/>
        <right style="medium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numFmt numFmtId="0" formatCode="General"/>
      <fill>
        <patternFill patternType="solid">
          <fgColor indexed="64"/>
          <bgColor theme="9" tint="0.79998168889431442"/>
        </patternFill>
      </fill>
      <alignment horizontal="general" vertical="bottom" textRotation="0" wrapText="0" indent="0" justifyLastLine="0" shrinkToFit="1" readingOrder="0"/>
      <border diagonalUp="0" diagonalDown="0">
        <left style="thin">
          <color auto="1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</font>
      <numFmt numFmtId="0" formatCode="General"/>
      <alignment horizontal="general" vertical="bottom" textRotation="0" wrapText="0" indent="0" justifyLastLine="0" shrinkToFit="1" readingOrder="0"/>
      <border diagonalUp="0" diagonalDown="0">
        <left/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B05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top" textRotation="0" wrapText="0" indent="0" justifyLastLine="0" shrinkToFit="0" readingOrder="0"/>
      <protection locked="1" hidden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00"/>
        <name val="Calibri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top" textRotation="0" wrapText="1" indent="0" justifyLastLine="0" shrinkToFit="0" readingOrder="0"/>
      <border diagonalUp="0" diagonalDown="0">
        <left/>
        <right/>
        <top/>
        <bottom/>
      </border>
      <protection locked="1" hidden="0"/>
    </dxf>
    <dxf>
      <font>
        <b/>
        <i val="0"/>
        <color rgb="FFC00000"/>
      </font>
      <fill>
        <patternFill>
          <bgColor rgb="FFFFFFCC"/>
        </patternFill>
      </fill>
    </dxf>
    <dxf>
      <font>
        <color rgb="FF00B050"/>
      </font>
      <fill>
        <patternFill>
          <bgColor rgb="FFEBF1DE"/>
        </patternFill>
      </fill>
    </dxf>
    <dxf>
      <font>
        <b/>
        <i val="0"/>
        <color rgb="FFC00000"/>
      </font>
      <fill>
        <patternFill>
          <bgColor rgb="FFFFFFCC"/>
        </patternFill>
      </fill>
    </dxf>
    <dxf>
      <font>
        <b/>
        <i val="0"/>
        <color rgb="FFC00000"/>
      </font>
      <fill>
        <patternFill>
          <bgColor rgb="FFFFFFCC"/>
        </patternFill>
      </fill>
    </dxf>
    <dxf>
      <font>
        <color rgb="FF00B050"/>
      </font>
      <fill>
        <patternFill>
          <bgColor rgb="FFEBF1DE"/>
        </patternFill>
      </fill>
    </dxf>
    <dxf>
      <font>
        <color rgb="FFC00000"/>
      </font>
    </dxf>
    <dxf>
      <font>
        <color rgb="FF006100"/>
      </font>
      <fill>
        <patternFill>
          <bgColor rgb="FFC6EFCE"/>
        </patternFill>
      </fill>
    </dxf>
    <dxf>
      <numFmt numFmtId="166" formatCode=";;;"/>
    </dxf>
    <dxf>
      <font>
        <b/>
        <i val="0"/>
        <color rgb="FFC00000"/>
      </font>
      <fill>
        <patternFill>
          <bgColor rgb="FFFFFFCC"/>
        </patternFill>
      </fill>
    </dxf>
    <dxf>
      <font>
        <b/>
        <i val="0"/>
        <color rgb="FFC00000"/>
      </font>
      <fill>
        <patternFill>
          <bgColor rgb="FFFFFFCC"/>
        </patternFill>
      </fill>
    </dxf>
    <dxf>
      <font>
        <color rgb="FF00B050"/>
      </font>
      <fill>
        <patternFill>
          <bgColor rgb="FFEBF1D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Calibri"/>
        <scheme val="minor"/>
      </font>
      <numFmt numFmtId="170" formatCode="0.0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protection locked="1" hidden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left" vertical="top" textRotation="0" wrapText="1" indent="0" justifyLastLine="0" shrinkToFit="0" readingOrder="0"/>
    </dxf>
    <dxf>
      <font>
        <b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numFmt numFmtId="0" formatCode="General"/>
      <alignment horizontal="left" vertical="top" textRotation="0" wrapText="1" indent="0" justifyLastLine="0" shrinkToFit="0" readingOrder="0"/>
    </dxf>
    <dxf>
      <numFmt numFmtId="0" formatCode="General"/>
      <alignment horizontal="left" vertical="top" textRotation="0" wrapText="1" indent="0" justifyLastLine="0" shrinkToFit="0" readingOrder="0"/>
    </dxf>
    <dxf>
      <numFmt numFmtId="0" formatCode="General"/>
      <alignment horizontal="left" vertical="top" textRotation="0" wrapText="1" indent="0" justifyLastLine="0" shrinkToFit="0" readingOrder="0"/>
    </dxf>
    <dxf>
      <numFmt numFmtId="0" formatCode="General"/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colors>
    <mruColors>
      <color rgb="FF969696"/>
      <color rgb="FFB2B2B2"/>
      <color rgb="FFDDDDDD"/>
      <color rgb="FF808080"/>
      <color rgb="FF00B050"/>
      <color rgb="FFC00000"/>
      <color rgb="FFFFFFCC"/>
      <color rgb="FFFFFF99"/>
      <color rgb="FFFF9900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pivotCacheDefinition" Target="pivotCache/pivotCacheDefinition1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pivotCacheDefinition" Target="pivotCache/pivotCacheDefinition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pivotCacheDefinition" Target="pivotCache/pivotCacheDefinition3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893297602339198E-2"/>
          <c:y val="8.6066875453796696E-2"/>
          <c:w val="0.91404452754298604"/>
          <c:h val="0.85421104519458002"/>
        </c:manualLayout>
      </c:layout>
      <c:areaChart>
        <c:grouping val="percentStacked"/>
        <c:varyColors val="0"/>
        <c:ser>
          <c:idx val="0"/>
          <c:order val="0"/>
          <c:tx>
            <c:strRef>
              <c:f>'3_ Análisis_Sistema_Valoración'!$D$9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Análisis_Sistema_Valoración'!$D$10:$D$26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"/>
          <c:order val="1"/>
          <c:tx>
            <c:strRef>
              <c:f>'3_ Análisis_Sistema_Valoración'!$E$9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Análisis_Sistema_Valoración'!$E$10:$E$26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"/>
          <c:order val="2"/>
          <c:tx>
            <c:strRef>
              <c:f>'3_ Análisis_Sistema_Valoración'!$F$9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Análisis_Sistema_Valoración'!$F$10:$F$26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3"/>
          <c:order val="3"/>
          <c:tx>
            <c:strRef>
              <c:f>'3_ Análisis_Sistema_Valoración'!$G$9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Análisis_Sistema_Valoración'!$G$10:$G$26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4"/>
          <c:order val="4"/>
          <c:tx>
            <c:strRef>
              <c:f>'3_ Análisis_Sistema_Valoración'!$H$9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Análisis_Sistema_Valoración'!$H$10:$H$26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5"/>
          <c:order val="5"/>
          <c:tx>
            <c:strRef>
              <c:f>'3_ Análisis_Sistema_Valoración'!$I$9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Análisis_Sistema_Valoración'!$I$10:$I$26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6"/>
          <c:order val="6"/>
          <c:tx>
            <c:strRef>
              <c:f>'3_ Análisis_Sistema_Valoración'!$J$9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Análisis_Sistema_Valoración'!$J$10:$J$26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7"/>
          <c:order val="7"/>
          <c:tx>
            <c:strRef>
              <c:f>'3_ Análisis_Sistema_Valoración'!$K$9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Análisis_Sistema_Valoración'!$K$10:$K$26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8"/>
          <c:order val="8"/>
          <c:tx>
            <c:strRef>
              <c:f>'3_ Análisis_Sistema_Valoración'!$L$9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Análisis_Sistema_Valoración'!$L$10:$L$26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9"/>
          <c:order val="9"/>
          <c:tx>
            <c:strRef>
              <c:f>'3_ Análisis_Sistema_Valoración'!$M$9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Análisis_Sistema_Valoración'!$M$10:$M$26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0"/>
          <c:order val="10"/>
          <c:tx>
            <c:strRef>
              <c:f>'3_ Análisis_Sistema_Valoración'!$N$9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Análisis_Sistema_Valoración'!$N$10:$N$26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1"/>
          <c:order val="11"/>
          <c:tx>
            <c:strRef>
              <c:f>'3_ Análisis_Sistema_Valoración'!$O$9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Análisis_Sistema_Valoración'!$O$10:$O$26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2"/>
          <c:order val="12"/>
          <c:tx>
            <c:strRef>
              <c:f>'3_ Análisis_Sistema_Valoración'!$P$9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Análisis_Sistema_Valoración'!$P$10:$P$26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3"/>
          <c:order val="13"/>
          <c:tx>
            <c:strRef>
              <c:f>'3_ Análisis_Sistema_Valoración'!$Q$9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Análisis_Sistema_Valoración'!$Q$10:$Q$26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4"/>
          <c:order val="14"/>
          <c:tx>
            <c:strRef>
              <c:f>'3_ Análisis_Sistema_Valoración'!$R$9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Análisis_Sistema_Valoración'!$R$10:$R$26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5"/>
          <c:order val="15"/>
          <c:tx>
            <c:strRef>
              <c:f>'3_ Análisis_Sistema_Valoración'!$S$9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Análisis_Sistema_Valoración'!$S$10:$S$26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6"/>
          <c:order val="16"/>
          <c:tx>
            <c:strRef>
              <c:f>'3_ Análisis_Sistema_Valoración'!$T$9</c:f>
              <c:strCache>
                <c:ptCount val="1"/>
              </c:strCache>
            </c:strRef>
          </c:tx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Análisis_Sistema_Valoración'!$T$10:$T$26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7"/>
          <c:order val="17"/>
          <c:tx>
            <c:strRef>
              <c:f>'3_ Análisis_Sistema_Valoración'!$U$9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Análisis_Sistema_Valoración'!$U$10:$U$26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8"/>
          <c:order val="18"/>
          <c:tx>
            <c:strRef>
              <c:f>'3_ Análisis_Sistema_Valoración'!$V$9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Análisis_Sistema_Valoración'!$V$10:$V$26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19"/>
          <c:order val="19"/>
          <c:tx>
            <c:strRef>
              <c:f>'3_ Análisis_Sistema_Valoración'!$W$9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Análisis_Sistema_Valoración'!$W$10:$W$26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0"/>
          <c:order val="20"/>
          <c:tx>
            <c:strRef>
              <c:f>'3_ Análisis_Sistema_Valoración'!$X$9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Análisis_Sistema_Valoración'!$X$10:$X$26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1"/>
          <c:order val="21"/>
          <c:tx>
            <c:strRef>
              <c:f>'3_ Análisis_Sistema_Valoración'!$Y$9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Análisis_Sistema_Valoración'!$Y$10:$Y$26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2"/>
          <c:order val="22"/>
          <c:tx>
            <c:strRef>
              <c:f>'3_ Análisis_Sistema_Valoración'!$Z$9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Análisis_Sistema_Valoración'!$Z$10:$Z$26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3"/>
          <c:order val="23"/>
          <c:tx>
            <c:strRef>
              <c:f>'3_ Análisis_Sistema_Valoración'!$AA$9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Análisis_Sistema_Valoración'!$AA$10:$AA$26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4"/>
          <c:order val="24"/>
          <c:tx>
            <c:strRef>
              <c:f>'3_ Análisis_Sistema_Valoración'!$AB$9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Análisis_Sistema_Valoración'!$AB$10:$AB$26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5"/>
          <c:order val="25"/>
          <c:tx>
            <c:strRef>
              <c:f>'3_ Análisis_Sistema_Valoración'!$AC$9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Análisis_Sistema_Valoración'!$AC$10:$AC$26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6"/>
          <c:order val="26"/>
          <c:tx>
            <c:strRef>
              <c:f>'3_ Análisis_Sistema_Valoración'!$AD$9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Análisis_Sistema_Valoración'!$AD$10:$AD$26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7"/>
          <c:order val="27"/>
          <c:tx>
            <c:strRef>
              <c:f>'3_ Análisis_Sistema_Valoración'!$AE$9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Análisis_Sistema_Valoración'!$AE$10:$AE$26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8"/>
          <c:order val="28"/>
          <c:tx>
            <c:strRef>
              <c:f>'3_ Análisis_Sistema_Valoración'!$AF$9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Análisis_Sistema_Valoración'!$AF$10:$AF$26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29"/>
          <c:order val="29"/>
          <c:tx>
            <c:strRef>
              <c:f>'3_ Análisis_Sistema_Valoración'!$AG$9</c:f>
              <c:strCache>
                <c:ptCount val="1"/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Análisis_Sistema_Valoración'!$AG$10:$AG$26</c:f>
              <c:numCache>
                <c:formatCode>#,##0.00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</c:ser>
        <c:ser>
          <c:idx val="30"/>
          <c:order val="30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1"/>
          <c:order val="31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2"/>
          <c:order val="32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3"/>
          <c:order val="33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4"/>
          <c:order val="34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5"/>
          <c:order val="35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6"/>
          <c:order val="36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7"/>
          <c:order val="37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8"/>
          <c:order val="38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9"/>
          <c:order val="39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0"/>
          <c:order val="40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1"/>
          <c:order val="41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2"/>
          <c:order val="42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3"/>
          <c:order val="43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4"/>
          <c:order val="44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5"/>
          <c:order val="45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6"/>
          <c:order val="46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7"/>
          <c:order val="47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8"/>
          <c:order val="48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9"/>
          <c:order val="49"/>
          <c:tx>
            <c:strRef>
              <c:f>'3_ Análisis_Sistema_Valoración'!#REF!</c:f>
              <c:strCache>
                <c:ptCount val="1"/>
                <c:pt idx="0">
                  <c:v>#REF!</c:v>
                </c:pt>
              </c:strCache>
            </c:strRef>
          </c:tx>
          <c:spPr>
            <a:ln w="25400">
              <a:noFill/>
            </a:ln>
          </c:spPr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4655360"/>
        <c:axId val="161153600"/>
      </c:areaChart>
      <c:lineChart>
        <c:grouping val="standard"/>
        <c:varyColors val="0"/>
        <c:ser>
          <c:idx val="50"/>
          <c:order val="50"/>
          <c:tx>
            <c:strRef>
              <c:f>'3_ Análisis_Sistema_Valoración'!$AK$9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Análisis_Sistema_Valoración'!$AK$10:$AK$26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1"/>
          <c:order val="51"/>
          <c:tx>
            <c:strRef>
              <c:f>'3_ Análisis_Sistema_Valoración'!$AL$9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Análisis_Sistema_Valoración'!$AL$10:$AL$26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2"/>
          <c:order val="52"/>
          <c:tx>
            <c:strRef>
              <c:f>'3_ Análisis_Sistema_Valoración'!$AM$9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Análisis_Sistema_Valoración'!$AM$10:$AM$26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3"/>
          <c:order val="53"/>
          <c:tx>
            <c:strRef>
              <c:f>'3_ Análisis_Sistema_Valoración'!$AN$9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Análisis_Sistema_Valoración'!$AN$10:$AN$26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4"/>
          <c:order val="54"/>
          <c:tx>
            <c:strRef>
              <c:f>'3_ Análisis_Sistema_Valoración'!$AO$9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Análisis_Sistema_Valoración'!$AO$10:$AO$26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5"/>
          <c:order val="55"/>
          <c:tx>
            <c:strRef>
              <c:f>'3_ Análisis_Sistema_Valoración'!$AP$9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Análisis_Sistema_Valoración'!$AP$10:$AP$26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6"/>
          <c:order val="56"/>
          <c:tx>
            <c:strRef>
              <c:f>'3_ Análisis_Sistema_Valoración'!$AQ$9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Análisis_Sistema_Valoración'!$AQ$10:$AQ$26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7"/>
          <c:order val="57"/>
          <c:tx>
            <c:strRef>
              <c:f>'3_ Análisis_Sistema_Valoración'!$AR$9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Análisis_Sistema_Valoración'!$AR$10:$AR$26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8"/>
          <c:order val="58"/>
          <c:tx>
            <c:strRef>
              <c:f>'3_ Análisis_Sistema_Valoración'!$AS$9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Análisis_Sistema_Valoración'!$AS$10:$AS$26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59"/>
          <c:order val="59"/>
          <c:tx>
            <c:strRef>
              <c:f>'3_ Análisis_Sistema_Valoración'!$AT$9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Análisis_Sistema_Valoración'!$AT$10:$AT$26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0"/>
          <c:order val="60"/>
          <c:tx>
            <c:strRef>
              <c:f>'3_ Análisis_Sistema_Valoración'!$AU$9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Análisis_Sistema_Valoración'!$AU$10:$AU$26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1"/>
          <c:order val="61"/>
          <c:tx>
            <c:strRef>
              <c:f>'3_ Análisis_Sistema_Valoración'!$AV$9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Análisis_Sistema_Valoración'!$AV$10:$AV$26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2"/>
          <c:order val="62"/>
          <c:tx>
            <c:strRef>
              <c:f>'3_ Análisis_Sistema_Valoración'!$AW$9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Análisis_Sistema_Valoración'!$AW$10:$AW$26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3"/>
          <c:order val="63"/>
          <c:tx>
            <c:strRef>
              <c:f>'3_ Análisis_Sistema_Valoración'!$AX$9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Análisis_Sistema_Valoración'!$AX$10:$AX$26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4"/>
          <c:order val="64"/>
          <c:tx>
            <c:strRef>
              <c:f>'3_ Análisis_Sistema_Valoración'!$AY$9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Análisis_Sistema_Valoración'!$AY$10:$AY$26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5"/>
          <c:order val="65"/>
          <c:tx>
            <c:strRef>
              <c:f>'3_ Análisis_Sistema_Valoración'!$AZ$9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Análisis_Sistema_Valoración'!$AZ$10:$AZ$26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6"/>
          <c:order val="66"/>
          <c:tx>
            <c:strRef>
              <c:f>'3_ Análisis_Sistema_Valoración'!$BA$9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dLbl>
              <c:idx val="10"/>
              <c:layout>
                <c:manualLayout>
                  <c:x val="-4.1076081662472598E-2"/>
                  <c:y val="3.8212152668080798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Análisis_Sistema_Valoración'!$BA$10:$BA$26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7"/>
          <c:order val="67"/>
          <c:tx>
            <c:strRef>
              <c:f>'3_ Análisis_Sistema_Valoración'!$BB$9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Análisis_Sistema_Valoración'!$BB$10:$BB$26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8"/>
          <c:order val="68"/>
          <c:tx>
            <c:strRef>
              <c:f>'3_ Análisis_Sistema_Valoración'!$BC$9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Análisis_Sistema_Valoración'!$BC$10:$BC$26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69"/>
          <c:order val="69"/>
          <c:tx>
            <c:strRef>
              <c:f>'3_ Análisis_Sistema_Valoración'!$BD$9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Análisis_Sistema_Valoración'!$BD$10:$BD$26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0"/>
          <c:order val="70"/>
          <c:tx>
            <c:strRef>
              <c:f>'3_ Análisis_Sistema_Valoración'!$BE$9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Análisis_Sistema_Valoración'!$BE$10:$BE$26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1"/>
          <c:order val="71"/>
          <c:tx>
            <c:strRef>
              <c:f>'3_ Análisis_Sistema_Valoración'!$BF$9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Análisis_Sistema_Valoración'!$BF$10:$BF$26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2"/>
          <c:order val="72"/>
          <c:tx>
            <c:strRef>
              <c:f>'3_ Análisis_Sistema_Valoración'!$BG$9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Análisis_Sistema_Valoración'!$BG$10:$BG$26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3"/>
          <c:order val="73"/>
          <c:tx>
            <c:strRef>
              <c:f>'3_ Análisis_Sistema_Valoración'!$BH$9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Análisis_Sistema_Valoración'!$BH$10:$BH$26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4"/>
          <c:order val="74"/>
          <c:tx>
            <c:strRef>
              <c:f>'3_ Análisis_Sistema_Valoración'!$BI$9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Análisis_Sistema_Valoración'!$BI$10:$BI$26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5"/>
          <c:order val="75"/>
          <c:tx>
            <c:strRef>
              <c:f>'3_ Análisis_Sistema_Valoración'!$BJ$9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Análisis_Sistema_Valoración'!$BJ$10:$BJ$26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6"/>
          <c:order val="76"/>
          <c:tx>
            <c:strRef>
              <c:f>'3_ Análisis_Sistema_Valoración'!$BK$9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Análisis_Sistema_Valoración'!$BK$10:$BK$26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7"/>
          <c:order val="77"/>
          <c:tx>
            <c:strRef>
              <c:f>'3_ Análisis_Sistema_Valoración'!$BL$9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Análisis_Sistema_Valoración'!$BL$10:$BL$26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8"/>
          <c:order val="78"/>
          <c:tx>
            <c:strRef>
              <c:f>'3_ Análisis_Sistema_Valoración'!$BM$9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Análisis_Sistema_Valoración'!$BM$10:$BM$26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ser>
          <c:idx val="79"/>
          <c:order val="79"/>
          <c:tx>
            <c:strRef>
              <c:f>'3_ Análisis_Sistema_Valoración'!$BN$9</c:f>
              <c:strCache>
                <c:ptCount val="1"/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>
                        <a:lumMod val="100000"/>
                      </a:schemeClr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'3_ Análisis_Sistema_Valoración'!$C$10:$C$26</c:f>
              <c:numCache>
                <c:formatCode>#,##0.00"%"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50</c:v>
                </c:pt>
                <c:pt idx="15">
                  <c:v>100</c:v>
                </c:pt>
                <c:pt idx="16">
                  <c:v>100</c:v>
                </c:pt>
              </c:numCache>
            </c:numRef>
          </c:cat>
          <c:val>
            <c:numRef>
              <c:f>'3_ Análisis_Sistema_Valoración'!$BN$10:$BN$26</c:f>
              <c:numCache>
                <c:formatCode>General</c:formatCode>
                <c:ptCount val="17"/>
                <c:pt idx="0">
                  <c:v>#N/A</c:v>
                </c:pt>
                <c:pt idx="1">
                  <c:v>#N/A</c:v>
                </c:pt>
                <c:pt idx="2" formatCode="#,##0.00">
                  <c:v>0</c:v>
                </c:pt>
                <c:pt idx="3" formatCode="#,##0.00">
                  <c:v>#N/A</c:v>
                </c:pt>
                <c:pt idx="4" formatCode="#,##0.00">
                  <c:v>#N/A</c:v>
                </c:pt>
                <c:pt idx="5" formatCode="#,##0.00">
                  <c:v>#N/A</c:v>
                </c:pt>
                <c:pt idx="6" formatCode="#,##0.00">
                  <c:v>0</c:v>
                </c:pt>
                <c:pt idx="7" formatCode="#,##0.00">
                  <c:v>#N/A</c:v>
                </c:pt>
                <c:pt idx="8" formatCode="#,##0.00">
                  <c:v>#N/A</c:v>
                </c:pt>
                <c:pt idx="9" formatCode="#,##0.00">
                  <c:v>#N/A</c:v>
                </c:pt>
                <c:pt idx="10" formatCode="#,##0.00">
                  <c:v>0</c:v>
                </c:pt>
                <c:pt idx="11" formatCode="#,##0.00">
                  <c:v>#N/A</c:v>
                </c:pt>
                <c:pt idx="12" formatCode="#,##0.00">
                  <c:v>#N/A</c:v>
                </c:pt>
                <c:pt idx="13" formatCode="#,##0.00">
                  <c:v>#N/A</c:v>
                </c:pt>
                <c:pt idx="14" formatCode="#,##0.00">
                  <c:v>0</c:v>
                </c:pt>
                <c:pt idx="15">
                  <c:v>#N/A</c:v>
                </c:pt>
                <c:pt idx="16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655872"/>
        <c:axId val="161154176"/>
      </c:lineChart>
      <c:dateAx>
        <c:axId val="144655360"/>
        <c:scaling>
          <c:orientation val="minMax"/>
        </c:scaling>
        <c:delete val="0"/>
        <c:axPos val="b"/>
        <c:numFmt formatCode="#,##0.00&quot;%&quot;" sourceLinked="1"/>
        <c:majorTickMark val="out"/>
        <c:minorTickMark val="none"/>
        <c:tickLblPos val="nextTo"/>
        <c:crossAx val="161153600"/>
        <c:crosses val="autoZero"/>
        <c:auto val="0"/>
        <c:lblOffset val="100"/>
        <c:baseTimeUnit val="days"/>
        <c:majorUnit val="10"/>
        <c:majorTimeUnit val="days"/>
        <c:minorUnit val="10"/>
        <c:minorTimeUnit val="days"/>
      </c:dateAx>
      <c:valAx>
        <c:axId val="16115360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44655360"/>
        <c:crosses val="autoZero"/>
        <c:crossBetween val="midCat"/>
      </c:valAx>
      <c:valAx>
        <c:axId val="161154176"/>
        <c:scaling>
          <c:orientation val="minMax"/>
          <c:max val="100"/>
        </c:scaling>
        <c:delete val="0"/>
        <c:axPos val="r"/>
        <c:numFmt formatCode=";;;" sourceLinked="0"/>
        <c:majorTickMark val="out"/>
        <c:minorTickMark val="none"/>
        <c:tickLblPos val="nextTo"/>
        <c:crossAx val="144655872"/>
        <c:crosses val="max"/>
        <c:crossBetween val="between"/>
      </c:valAx>
      <c:catAx>
        <c:axId val="144655872"/>
        <c:scaling>
          <c:orientation val="minMax"/>
        </c:scaling>
        <c:delete val="1"/>
        <c:axPos val="b"/>
        <c:numFmt formatCode="#,##0.00&quot;%&quot;" sourceLinked="1"/>
        <c:majorTickMark val="out"/>
        <c:minorTickMark val="none"/>
        <c:tickLblPos val="nextTo"/>
        <c:crossAx val="161154176"/>
        <c:crosses val="autoZero"/>
        <c:auto val="1"/>
        <c:lblAlgn val="ctr"/>
        <c:lblOffset val="100"/>
        <c:noMultiLvlLbl val="0"/>
      </c:catAx>
    </c:plotArea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[Hrrta_SVPT.xlsx]4_ Análisis_Género_SVPT!TD_ASV_2</c:name>
    <c:fmtId val="1"/>
  </c:pivotSource>
  <c:chart>
    <c:title>
      <c:tx>
        <c:rich>
          <a:bodyPr/>
          <a:lstStyle/>
          <a:p>
            <a:pPr>
              <a:defRPr sz="1400"/>
            </a:pPr>
            <a:r>
              <a:rPr lang="es-ES" sz="1400" b="1" i="0" u="none" strike="noStrike" baseline="0">
                <a:effectLst/>
              </a:rPr>
              <a:t>Análisis de Género del SVPT - Puntos del SVPT por género  </a:t>
            </a:r>
            <a:endParaRPr lang="es-ES" sz="1400"/>
          </a:p>
        </c:rich>
      </c:tx>
      <c:layout>
        <c:manualLayout>
          <c:xMode val="edge"/>
          <c:yMode val="edge"/>
          <c:x val="0.11629287324583799"/>
          <c:y val="4.45762550615523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numFmt formatCode="###,000" sourceLinked="0"/>
          <c:spPr/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bg1">
              <a:lumMod val="75000"/>
            </a:schemeClr>
          </a:solidFill>
        </c:spPr>
      </c:pivotFmt>
      <c:pivotFmt>
        <c:idx val="2"/>
        <c:spPr>
          <a:solidFill>
            <a:srgbClr val="92D050"/>
          </a:solidFill>
        </c:spPr>
      </c:pivotFmt>
      <c:pivotFmt>
        <c:idx val="3"/>
        <c:spPr>
          <a:solidFill>
            <a:srgbClr val="FF9900"/>
          </a:solidFill>
        </c:spPr>
      </c:pivotFmt>
      <c:pivotFmt>
        <c:idx val="4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92D050"/>
          </a:solidFill>
        </c:spPr>
      </c:pivotFmt>
      <c:pivotFmt>
        <c:idx val="6"/>
        <c:spPr>
          <a:solidFill>
            <a:srgbClr val="FF9900"/>
          </a:solidFill>
        </c:spPr>
      </c:pivotFmt>
      <c:pivotFmt>
        <c:idx val="7"/>
        <c:spPr>
          <a:solidFill>
            <a:schemeClr val="bg1">
              <a:lumMod val="75000"/>
            </a:schemeClr>
          </a:solidFill>
        </c:spPr>
      </c:pivotFmt>
      <c:pivotFmt>
        <c:idx val="8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92D050"/>
          </a:solidFill>
        </c:spPr>
      </c:pivotFmt>
      <c:pivotFmt>
        <c:idx val="10"/>
        <c:spPr>
          <a:solidFill>
            <a:srgbClr val="FF9900"/>
          </a:solidFill>
        </c:spPr>
      </c:pivotFmt>
      <c:pivotFmt>
        <c:idx val="11"/>
        <c:spPr>
          <a:solidFill>
            <a:schemeClr val="bg1">
              <a:lumMod val="75000"/>
            </a:schemeClr>
          </a:solidFill>
        </c:spPr>
      </c:pivotFmt>
      <c:pivotFmt>
        <c:idx val="12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rgbClr val="92D050"/>
          </a:solidFill>
        </c:spPr>
      </c:pivotFmt>
      <c:pivotFmt>
        <c:idx val="14"/>
        <c:spPr>
          <a:solidFill>
            <a:srgbClr val="FF9900"/>
          </a:solidFill>
        </c:spPr>
      </c:pivotFmt>
      <c:pivotFmt>
        <c:idx val="15"/>
        <c:spPr>
          <a:solidFill>
            <a:schemeClr val="bg1">
              <a:lumMod val="75000"/>
            </a:schemeClr>
          </a:solidFill>
        </c:spPr>
      </c:pivotFmt>
      <c:pivotFmt>
        <c:idx val="16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rgbClr val="92D050"/>
          </a:solidFill>
        </c:spPr>
      </c:pivotFmt>
      <c:pivotFmt>
        <c:idx val="18"/>
        <c:spPr>
          <a:solidFill>
            <a:srgbClr val="FF9900"/>
          </a:solidFill>
        </c:spPr>
      </c:pivotFmt>
      <c:pivotFmt>
        <c:idx val="19"/>
        <c:spPr>
          <a:solidFill>
            <a:schemeClr val="bg1">
              <a:lumMod val="75000"/>
            </a:schemeClr>
          </a:solidFill>
        </c:spPr>
      </c:pivotFmt>
      <c:pivotFmt>
        <c:idx val="20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rgbClr val="92D050"/>
          </a:solidFill>
        </c:spPr>
      </c:pivotFmt>
      <c:pivotFmt>
        <c:idx val="22"/>
        <c:spPr>
          <a:solidFill>
            <a:srgbClr val="FF9900"/>
          </a:solidFill>
        </c:spPr>
      </c:pivotFmt>
      <c:pivotFmt>
        <c:idx val="23"/>
        <c:spPr>
          <a:solidFill>
            <a:schemeClr val="bg1">
              <a:lumMod val="75000"/>
            </a:schemeClr>
          </a:solidFill>
        </c:spPr>
      </c:pivotFmt>
      <c:pivotFmt>
        <c:idx val="24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rgbClr val="92D050"/>
          </a:solidFill>
        </c:spPr>
      </c:pivotFmt>
      <c:pivotFmt>
        <c:idx val="26"/>
        <c:spPr>
          <a:solidFill>
            <a:srgbClr val="FF9900"/>
          </a:solidFill>
        </c:spPr>
      </c:pivotFmt>
      <c:pivotFmt>
        <c:idx val="27"/>
        <c:spPr>
          <a:solidFill>
            <a:schemeClr val="bg1">
              <a:lumMod val="75000"/>
            </a:schemeClr>
          </a:solidFill>
        </c:spPr>
      </c:pivotFmt>
      <c:pivotFmt>
        <c:idx val="28"/>
        <c:marker>
          <c:symbol val="none"/>
        </c:marker>
        <c:dLbl>
          <c:idx val="0"/>
          <c:numFmt formatCode="##,#0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sz="1100" b="1">
                  <a:solidFill>
                    <a:sysClr val="windowText" lastClr="000000"/>
                  </a:solidFill>
                </a:defRPr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29"/>
        <c:spPr>
          <a:solidFill>
            <a:srgbClr val="92D050"/>
          </a:solidFill>
        </c:spPr>
      </c:pivotFmt>
      <c:pivotFmt>
        <c:idx val="30"/>
        <c:spPr>
          <a:solidFill>
            <a:srgbClr val="FF9900"/>
          </a:solidFill>
        </c:spPr>
      </c:pivotFmt>
      <c:pivotFmt>
        <c:idx val="31"/>
        <c:spPr>
          <a:solidFill>
            <a:schemeClr val="bg1">
              <a:lumMod val="75000"/>
            </a:schemeClr>
          </a:solidFill>
        </c:spPr>
      </c:pivotFmt>
    </c:pivotFmts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'4_ Análisis_Género_SVPT'!$C$1</c:f>
              <c:strCache>
                <c:ptCount val="1"/>
                <c:pt idx="0">
                  <c:v>Total</c:v>
                </c:pt>
              </c:strCache>
            </c:strRef>
          </c:tx>
          <c:explosion val="25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FF9900"/>
              </a:solidFill>
            </c:spPr>
          </c:dPt>
          <c:dPt>
            <c:idx val="2"/>
            <c:bubble3D val="0"/>
            <c:spPr>
              <a:solidFill>
                <a:schemeClr val="bg1">
                  <a:lumMod val="75000"/>
                </a:schemeClr>
              </a:solidFill>
            </c:spPr>
          </c:dPt>
          <c:dLbls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>
                    <a:solidFill>
                      <a:sysClr val="windowText" lastClr="000000"/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'4_ Análisis_Género_SVPT'!$B$2:$B$5</c:f>
              <c:strCache>
                <c:ptCount val="3"/>
                <c:pt idx="0">
                  <c:v>FEMENINO</c:v>
                </c:pt>
                <c:pt idx="1">
                  <c:v>MASCULINO</c:v>
                </c:pt>
                <c:pt idx="2">
                  <c:v>NEUTRO</c:v>
                </c:pt>
              </c:strCache>
            </c:strRef>
          </c:cat>
          <c:val>
            <c:numRef>
              <c:f>'4_ Análisis_Género_SVPT'!$C$2:$C$5</c:f>
              <c:numCache>
                <c:formatCode>#,##0.0</c:formatCode>
                <c:ptCount val="3"/>
                <c:pt idx="0">
                  <c:v>500</c:v>
                </c:pt>
                <c:pt idx="1">
                  <c:v>200</c:v>
                </c:pt>
                <c:pt idx="2">
                  <c:v>300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4803149606299202" l="0.70866141732283505" r="0.70866141732283505" t="0.74803149606299202" header="0.31496062992126" footer="0.31496062992126"/>
    <c:pageSetup orientation="portrait"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[Hrrta_SVPT.xlsx]4_ Análisis_Género_SVPT!TD_ASV_1</c:name>
    <c:fmtId val="13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Análisis de Género del SVPT - Puntos máximos del Factor, según Género del Factor </a:t>
            </a:r>
          </a:p>
        </c:rich>
      </c:tx>
      <c:overlay val="0"/>
    </c:title>
    <c:autoTitleDeleted val="0"/>
    <c:pivotFmts>
      <c:pivotFmt>
        <c:idx val="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FF990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bg1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rgbClr val="FF990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rgbClr val="92D05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marker>
          <c:symbol val="none"/>
        </c:marker>
      </c:pivotFmt>
      <c:pivotFmt>
        <c:idx val="34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rgbClr val="92D05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50"/>
        <c:spPr>
          <a:solidFill>
            <a:srgbClr val="FF9900"/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51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'4_ Análisis_Género_SVPT'!$C$28:$C$29</c:f>
              <c:strCache>
                <c:ptCount val="1"/>
                <c:pt idx="0">
                  <c:v>FEMENINO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'4_ Análisis_Género_SVPT'!$B$30:$B$38</c:f>
              <c:multiLvlStrCache>
                <c:ptCount val="4"/>
                <c:lvl>
                  <c:pt idx="0">
                    <c:v>foactor uno</c:v>
                  </c:pt>
                  <c:pt idx="1">
                    <c:v>factor dos</c:v>
                  </c:pt>
                  <c:pt idx="2">
                    <c:v>factor tres</c:v>
                  </c:pt>
                  <c:pt idx="3">
                    <c:v>factor cuatro</c:v>
                  </c:pt>
                </c:lvl>
                <c:lvl>
                  <c:pt idx="0">
                    <c:v>A. CONOCIMIENTO Y APTITUDES</c:v>
                  </c:pt>
                  <c:pt idx="1">
                    <c:v>B. RESPONSABILIDAD</c:v>
                  </c:pt>
                  <c:pt idx="2">
                    <c:v>C. ESFUERZO</c:v>
                  </c:pt>
                  <c:pt idx="3">
                    <c:v>D. CONDICIONES DE TRABAJO</c:v>
                  </c:pt>
                </c:lvl>
              </c:multiLvlStrCache>
            </c:multiLvlStrRef>
          </c:cat>
          <c:val>
            <c:numRef>
              <c:f>'4_ Análisis_Género_SVPT'!$C$30:$C$38</c:f>
              <c:numCache>
                <c:formatCode>#,##0.0</c:formatCode>
                <c:ptCount val="4"/>
                <c:pt idx="0">
                  <c:v>100</c:v>
                </c:pt>
                <c:pt idx="3">
                  <c:v>400</c:v>
                </c:pt>
              </c:numCache>
            </c:numRef>
          </c:val>
        </c:ser>
        <c:ser>
          <c:idx val="1"/>
          <c:order val="1"/>
          <c:tx>
            <c:strRef>
              <c:f>'4_ Análisis_Género_SVPT'!$D$28:$D$29</c:f>
              <c:strCache>
                <c:ptCount val="1"/>
                <c:pt idx="0">
                  <c:v>MASCULINO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'4_ Análisis_Género_SVPT'!$B$30:$B$38</c:f>
              <c:multiLvlStrCache>
                <c:ptCount val="4"/>
                <c:lvl>
                  <c:pt idx="0">
                    <c:v>foactor uno</c:v>
                  </c:pt>
                  <c:pt idx="1">
                    <c:v>factor dos</c:v>
                  </c:pt>
                  <c:pt idx="2">
                    <c:v>factor tres</c:v>
                  </c:pt>
                  <c:pt idx="3">
                    <c:v>factor cuatro</c:v>
                  </c:pt>
                </c:lvl>
                <c:lvl>
                  <c:pt idx="0">
                    <c:v>A. CONOCIMIENTO Y APTITUDES</c:v>
                  </c:pt>
                  <c:pt idx="1">
                    <c:v>B. RESPONSABILIDAD</c:v>
                  </c:pt>
                  <c:pt idx="2">
                    <c:v>C. ESFUERZO</c:v>
                  </c:pt>
                  <c:pt idx="3">
                    <c:v>D. CONDICIONES DE TRABAJO</c:v>
                  </c:pt>
                </c:lvl>
              </c:multiLvlStrCache>
            </c:multiLvlStrRef>
          </c:cat>
          <c:val>
            <c:numRef>
              <c:f>'4_ Análisis_Género_SVPT'!$D$30:$D$38</c:f>
              <c:numCache>
                <c:formatCode>#,##0.0</c:formatCode>
                <c:ptCount val="4"/>
                <c:pt idx="1">
                  <c:v>200</c:v>
                </c:pt>
              </c:numCache>
            </c:numRef>
          </c:val>
        </c:ser>
        <c:ser>
          <c:idx val="2"/>
          <c:order val="2"/>
          <c:tx>
            <c:strRef>
              <c:f>'4_ Análisis_Género_SVPT'!$E$28:$E$29</c:f>
              <c:strCache>
                <c:ptCount val="1"/>
                <c:pt idx="0">
                  <c:v>NEUTRO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'4_ Análisis_Género_SVPT'!$B$30:$B$38</c:f>
              <c:multiLvlStrCache>
                <c:ptCount val="4"/>
                <c:lvl>
                  <c:pt idx="0">
                    <c:v>foactor uno</c:v>
                  </c:pt>
                  <c:pt idx="1">
                    <c:v>factor dos</c:v>
                  </c:pt>
                  <c:pt idx="2">
                    <c:v>factor tres</c:v>
                  </c:pt>
                  <c:pt idx="3">
                    <c:v>factor cuatro</c:v>
                  </c:pt>
                </c:lvl>
                <c:lvl>
                  <c:pt idx="0">
                    <c:v>A. CONOCIMIENTO Y APTITUDES</c:v>
                  </c:pt>
                  <c:pt idx="1">
                    <c:v>B. RESPONSABILIDAD</c:v>
                  </c:pt>
                  <c:pt idx="2">
                    <c:v>C. ESFUERZO</c:v>
                  </c:pt>
                  <c:pt idx="3">
                    <c:v>D. CONDICIONES DE TRABAJO</c:v>
                  </c:pt>
                </c:lvl>
              </c:multiLvlStrCache>
            </c:multiLvlStrRef>
          </c:cat>
          <c:val>
            <c:numRef>
              <c:f>'4_ Análisis_Género_SVPT'!$E$30:$E$38</c:f>
              <c:numCache>
                <c:formatCode>#,##0.0</c:formatCode>
                <c:ptCount val="4"/>
                <c:pt idx="2">
                  <c:v>300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0"/>
        <c:overlap val="75"/>
        <c:axId val="145007104"/>
        <c:axId val="161169408"/>
      </c:barChart>
      <c:catAx>
        <c:axId val="14500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1169408"/>
        <c:crosses val="autoZero"/>
        <c:auto val="1"/>
        <c:lblAlgn val="ctr"/>
        <c:lblOffset val="100"/>
        <c:noMultiLvlLbl val="0"/>
      </c:catAx>
      <c:valAx>
        <c:axId val="16116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5007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4803149606299202" l="0.70866141732283505" r="0.70866141732283505" t="0.74803149606299202" header="0.31496062992126" footer="0.31496062992126"/>
    <c:pageSetup orientation="portrait"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[Hrrta_SVPT.xlsx]9_ Análisis_Género_Puestos!TD_AP_1</c:name>
    <c:fmtId val="4"/>
  </c:pivotSource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Análisis de Género de</a:t>
            </a:r>
            <a:r>
              <a:rPr lang="en-US" baseline="0"/>
              <a:t> las puntuaciones de los Puestos de Trabajo</a:t>
            </a:r>
            <a:endParaRPr lang="en-US"/>
          </a:p>
        </c:rich>
      </c:tx>
      <c:layout>
        <c:manualLayout>
          <c:xMode val="edge"/>
          <c:yMode val="edge"/>
          <c:x val="0.29816765095917003"/>
          <c:y val="1.50514126910607E-2"/>
        </c:manualLayout>
      </c:layout>
      <c:overlay val="0"/>
      <c:spPr>
        <a:noFill/>
        <a:ln>
          <a:noFill/>
        </a:ln>
        <a:effectLst/>
      </c:sp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3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rgbClr val="92D05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990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noFill/>
          <a:ln>
            <a:noFill/>
          </a:ln>
        </c:spPr>
        <c:marker>
          <c:symbol val="none"/>
        </c:marker>
      </c:pivotFmt>
      <c:pivotFmt>
        <c:idx val="7"/>
        <c:spPr>
          <a:solidFill>
            <a:srgbClr val="92D05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8"/>
        <c:spPr>
          <a:solidFill>
            <a:srgbClr val="FF990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9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0"/>
        <c:spPr>
          <a:noFill/>
          <a:ln>
            <a:noFill/>
          </a:ln>
        </c:spPr>
        <c:marker>
          <c:symbol val="none"/>
        </c:marker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'9_ Análisis_Género_Puestos'!$B$4</c:f>
              <c:strCache>
                <c:ptCount val="1"/>
                <c:pt idx="0">
                  <c:v>Puntos_Femeninos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'9_ Análisis_Género_Puestos'!$A$5:$A$13</c:f>
              <c:strCache>
                <c:ptCount val="8"/>
                <c:pt idx="0">
                  <c:v>SVPT</c:v>
                </c:pt>
                <c:pt idx="1">
                  <c:v>Oficial/a Corte</c:v>
                </c:pt>
                <c:pt idx="2">
                  <c:v>Jefatura Eq. Producción</c:v>
                </c:pt>
                <c:pt idx="3">
                  <c:v>Oficial/a Confección</c:v>
                </c:pt>
                <c:pt idx="4">
                  <c:v>Dirección General</c:v>
                </c:pt>
                <c:pt idx="6">
                  <c:v>Jefatura Producción</c:v>
                </c:pt>
                <c:pt idx="7">
                  <c:v>Planchador/a Auxiliar</c:v>
                </c:pt>
              </c:strCache>
            </c:strRef>
          </c:cat>
          <c:val>
            <c:numRef>
              <c:f>'9_ Análisis_Género_Puestos'!$B$5:$B$13</c:f>
              <c:numCache>
                <c:formatCode>General</c:formatCode>
                <c:ptCount val="8"/>
                <c:pt idx="0">
                  <c:v>650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1"/>
          <c:order val="1"/>
          <c:tx>
            <c:strRef>
              <c:f>'9_ Análisis_Género_Puestos'!$C$4</c:f>
              <c:strCache>
                <c:ptCount val="1"/>
                <c:pt idx="0">
                  <c:v>Puntos_Masculinos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'9_ Análisis_Género_Puestos'!$A$5:$A$13</c:f>
              <c:strCache>
                <c:ptCount val="8"/>
                <c:pt idx="0">
                  <c:v>SVPT</c:v>
                </c:pt>
                <c:pt idx="1">
                  <c:v>Oficial/a Corte</c:v>
                </c:pt>
                <c:pt idx="2">
                  <c:v>Jefatura Eq. Producción</c:v>
                </c:pt>
                <c:pt idx="3">
                  <c:v>Oficial/a Confección</c:v>
                </c:pt>
                <c:pt idx="4">
                  <c:v>Dirección General</c:v>
                </c:pt>
                <c:pt idx="6">
                  <c:v>Jefatura Producción</c:v>
                </c:pt>
                <c:pt idx="7">
                  <c:v>Planchador/a Auxiliar</c:v>
                </c:pt>
              </c:strCache>
            </c:strRef>
          </c:cat>
          <c:val>
            <c:numRef>
              <c:f>'9_ Análisis_Género_Puestos'!$C$5:$C$13</c:f>
              <c:numCache>
                <c:formatCode>General</c:formatCode>
                <c:ptCount val="8"/>
                <c:pt idx="0">
                  <c:v>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2"/>
          <c:order val="2"/>
          <c:tx>
            <c:strRef>
              <c:f>'9_ Análisis_Género_Puestos'!$D$4</c:f>
              <c:strCache>
                <c:ptCount val="1"/>
                <c:pt idx="0">
                  <c:v>Puntos_Neutros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'9_ Análisis_Género_Puestos'!$A$5:$A$13</c:f>
              <c:strCache>
                <c:ptCount val="8"/>
                <c:pt idx="0">
                  <c:v>SVPT</c:v>
                </c:pt>
                <c:pt idx="1">
                  <c:v>Oficial/a Corte</c:v>
                </c:pt>
                <c:pt idx="2">
                  <c:v>Jefatura Eq. Producción</c:v>
                </c:pt>
                <c:pt idx="3">
                  <c:v>Oficial/a Confección</c:v>
                </c:pt>
                <c:pt idx="4">
                  <c:v>Dirección General</c:v>
                </c:pt>
                <c:pt idx="6">
                  <c:v>Jefatura Producción</c:v>
                </c:pt>
                <c:pt idx="7">
                  <c:v>Planchador/a Auxiliar</c:v>
                </c:pt>
              </c:strCache>
            </c:strRef>
          </c:cat>
          <c:val>
            <c:numRef>
              <c:f>'9_ Análisis_Género_Puestos'!$D$5:$D$13</c:f>
              <c:numCache>
                <c:formatCode>General</c:formatCode>
                <c:ptCount val="8"/>
                <c:pt idx="0">
                  <c:v>150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149935616"/>
        <c:axId val="161188096"/>
      </c:barChart>
      <c:barChart>
        <c:barDir val="col"/>
        <c:grouping val="stacked"/>
        <c:varyColors val="0"/>
        <c:ser>
          <c:idx val="3"/>
          <c:order val="3"/>
          <c:tx>
            <c:strRef>
              <c:f>'9_ Análisis_Género_Puestos'!$E$4</c:f>
              <c:strCache>
                <c:ptCount val="1"/>
                <c:pt idx="0">
                  <c:v>Puntos_Totales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'9_ Análisis_Género_Puestos'!$A$5:$A$13</c:f>
              <c:strCache>
                <c:ptCount val="8"/>
                <c:pt idx="0">
                  <c:v>SVPT</c:v>
                </c:pt>
                <c:pt idx="1">
                  <c:v>Oficial/a Corte</c:v>
                </c:pt>
                <c:pt idx="2">
                  <c:v>Jefatura Eq. Producción</c:v>
                </c:pt>
                <c:pt idx="3">
                  <c:v>Oficial/a Confección</c:v>
                </c:pt>
                <c:pt idx="4">
                  <c:v>Dirección General</c:v>
                </c:pt>
                <c:pt idx="6">
                  <c:v>Jefatura Producción</c:v>
                </c:pt>
                <c:pt idx="7">
                  <c:v>Planchador/a Auxiliar</c:v>
                </c:pt>
              </c:strCache>
            </c:strRef>
          </c:cat>
          <c:val>
            <c:numRef>
              <c:f>'9_ Análisis_Género_Puestos'!$E$5:$E$13</c:f>
              <c:numCache>
                <c:formatCode>General</c:formatCode>
                <c:ptCount val="8"/>
                <c:pt idx="0">
                  <c:v>1000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2"/>
        <c:overlap val="-100"/>
        <c:axId val="149934592"/>
        <c:axId val="161189248"/>
      </c:barChart>
      <c:catAx>
        <c:axId val="149935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vert="horz" anchor="ctr" anchorCtr="0"/>
          <a:lstStyle/>
          <a:p>
            <a:pPr>
              <a:defRPr/>
            </a:pPr>
            <a:endParaRPr lang="es-ES"/>
          </a:p>
        </c:txPr>
        <c:crossAx val="161188096"/>
        <c:crosses val="autoZero"/>
        <c:auto val="1"/>
        <c:lblAlgn val="ctr"/>
        <c:lblOffset val="100"/>
        <c:noMultiLvlLbl val="0"/>
      </c:catAx>
      <c:valAx>
        <c:axId val="16118809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49935616"/>
        <c:crosses val="autoZero"/>
        <c:crossBetween val="between"/>
      </c:valAx>
      <c:valAx>
        <c:axId val="161189248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49934592"/>
        <c:crosses val="max"/>
        <c:crossBetween val="between"/>
      </c:valAx>
      <c:catAx>
        <c:axId val="1499345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1892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900"/>
      </a:pPr>
      <a:endParaRPr lang="es-E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[Hrrta_SVPT.xlsx]9_ Análisis_Género_Puestos!TD_AP_2</c:name>
    <c:fmtId val="9"/>
  </c:pivotSource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Análisis de Género de las puntuaciones de los Puestos de Trabajo por Departamento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3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rgbClr val="92D05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rgbClr val="FF990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noFill/>
          <a:ln>
            <a:noFill/>
          </a:ln>
        </c:spPr>
        <c:marker>
          <c:symbol val="none"/>
        </c:marker>
      </c:pivotFmt>
      <c:pivotFmt>
        <c:idx val="16"/>
        <c:spPr>
          <a:solidFill>
            <a:srgbClr val="92D05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7"/>
        <c:spPr>
          <a:solidFill>
            <a:srgbClr val="FF990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8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9"/>
        <c:spPr>
          <a:noFill/>
          <a:ln>
            <a:noFill/>
          </a:ln>
        </c:spPr>
        <c:marker>
          <c:symbol val="none"/>
        </c:marker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'9_ Análisis_Género_Puestos'!$L$4</c:f>
              <c:strCache>
                <c:ptCount val="1"/>
                <c:pt idx="0">
                  <c:v>Puntos_Femeninos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Análisis_Género_Puestos'!$J$5:$K$13</c:f>
              <c:multiLvlStrCache>
                <c:ptCount val="8"/>
                <c:lvl>
                  <c:pt idx="0">
                    <c:v>SVPT</c:v>
                  </c:pt>
                  <c:pt idx="1">
                    <c:v>Dirección General</c:v>
                  </c:pt>
                  <c:pt idx="2">
                    <c:v>Jefatura Eq. Producción</c:v>
                  </c:pt>
                  <c:pt idx="3">
                    <c:v>Planchador/a Auxiliar</c:v>
                  </c:pt>
                  <c:pt idx="4">
                    <c:v>Jefatura Producción</c:v>
                  </c:pt>
                  <c:pt idx="5">
                    <c:v>Oficial/a Corte</c:v>
                  </c:pt>
                  <c:pt idx="6">
                    <c:v>Oficial/a Confección</c:v>
                  </c:pt>
                </c:lvl>
                <c:lvl>
                  <c:pt idx="0">
                    <c:v>SVPT</c:v>
                  </c:pt>
                  <c:pt idx="1">
                    <c:v>Dpto. 3 Admin. Inf.</c:v>
                  </c:pt>
                  <c:pt idx="2">
                    <c:v>Dpto. 1 Prod.</c:v>
                  </c:pt>
                </c:lvl>
              </c:multiLvlStrCache>
            </c:multiLvlStrRef>
          </c:cat>
          <c:val>
            <c:numRef>
              <c:f>'9_ Análisis_Género_Puestos'!$L$5:$L$13</c:f>
              <c:numCache>
                <c:formatCode>General</c:formatCode>
                <c:ptCount val="8"/>
                <c:pt idx="0">
                  <c:v>650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1"/>
          <c:order val="1"/>
          <c:tx>
            <c:strRef>
              <c:f>'9_ Análisis_Género_Puestos'!$M$4</c:f>
              <c:strCache>
                <c:ptCount val="1"/>
                <c:pt idx="0">
                  <c:v>Puntos_Masculinos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Análisis_Género_Puestos'!$J$5:$K$13</c:f>
              <c:multiLvlStrCache>
                <c:ptCount val="8"/>
                <c:lvl>
                  <c:pt idx="0">
                    <c:v>SVPT</c:v>
                  </c:pt>
                  <c:pt idx="1">
                    <c:v>Dirección General</c:v>
                  </c:pt>
                  <c:pt idx="2">
                    <c:v>Jefatura Eq. Producción</c:v>
                  </c:pt>
                  <c:pt idx="3">
                    <c:v>Planchador/a Auxiliar</c:v>
                  </c:pt>
                  <c:pt idx="4">
                    <c:v>Jefatura Producción</c:v>
                  </c:pt>
                  <c:pt idx="5">
                    <c:v>Oficial/a Corte</c:v>
                  </c:pt>
                  <c:pt idx="6">
                    <c:v>Oficial/a Confección</c:v>
                  </c:pt>
                </c:lvl>
                <c:lvl>
                  <c:pt idx="0">
                    <c:v>SVPT</c:v>
                  </c:pt>
                  <c:pt idx="1">
                    <c:v>Dpto. 3 Admin. Inf.</c:v>
                  </c:pt>
                  <c:pt idx="2">
                    <c:v>Dpto. 1 Prod.</c:v>
                  </c:pt>
                </c:lvl>
              </c:multiLvlStrCache>
            </c:multiLvlStrRef>
          </c:cat>
          <c:val>
            <c:numRef>
              <c:f>'9_ Análisis_Género_Puestos'!$M$5:$M$13</c:f>
              <c:numCache>
                <c:formatCode>General</c:formatCode>
                <c:ptCount val="8"/>
                <c:pt idx="0">
                  <c:v>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2"/>
          <c:order val="2"/>
          <c:tx>
            <c:strRef>
              <c:f>'9_ Análisis_Género_Puestos'!$N$4</c:f>
              <c:strCache>
                <c:ptCount val="1"/>
                <c:pt idx="0">
                  <c:v>Puntos_Neutros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Análisis_Género_Puestos'!$J$5:$K$13</c:f>
              <c:multiLvlStrCache>
                <c:ptCount val="8"/>
                <c:lvl>
                  <c:pt idx="0">
                    <c:v>SVPT</c:v>
                  </c:pt>
                  <c:pt idx="1">
                    <c:v>Dirección General</c:v>
                  </c:pt>
                  <c:pt idx="2">
                    <c:v>Jefatura Eq. Producción</c:v>
                  </c:pt>
                  <c:pt idx="3">
                    <c:v>Planchador/a Auxiliar</c:v>
                  </c:pt>
                  <c:pt idx="4">
                    <c:v>Jefatura Producción</c:v>
                  </c:pt>
                  <c:pt idx="5">
                    <c:v>Oficial/a Corte</c:v>
                  </c:pt>
                  <c:pt idx="6">
                    <c:v>Oficial/a Confección</c:v>
                  </c:pt>
                </c:lvl>
                <c:lvl>
                  <c:pt idx="0">
                    <c:v>SVPT</c:v>
                  </c:pt>
                  <c:pt idx="1">
                    <c:v>Dpto. 3 Admin. Inf.</c:v>
                  </c:pt>
                  <c:pt idx="2">
                    <c:v>Dpto. 1 Prod.</c:v>
                  </c:pt>
                </c:lvl>
              </c:multiLvlStrCache>
            </c:multiLvlStrRef>
          </c:cat>
          <c:val>
            <c:numRef>
              <c:f>'9_ Análisis_Género_Puestos'!$N$5:$N$13</c:f>
              <c:numCache>
                <c:formatCode>General</c:formatCode>
                <c:ptCount val="8"/>
                <c:pt idx="0">
                  <c:v>150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149936128"/>
        <c:axId val="161192704"/>
      </c:barChart>
      <c:barChart>
        <c:barDir val="col"/>
        <c:grouping val="stacked"/>
        <c:varyColors val="0"/>
        <c:ser>
          <c:idx val="3"/>
          <c:order val="3"/>
          <c:tx>
            <c:strRef>
              <c:f>'9_ Análisis_Género_Puestos'!$O$4</c:f>
              <c:strCache>
                <c:ptCount val="1"/>
                <c:pt idx="0">
                  <c:v>Puntos_Totales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multiLvlStrRef>
              <c:f>'9_ Análisis_Género_Puestos'!$J$5:$K$13</c:f>
              <c:multiLvlStrCache>
                <c:ptCount val="8"/>
                <c:lvl>
                  <c:pt idx="0">
                    <c:v>SVPT</c:v>
                  </c:pt>
                  <c:pt idx="1">
                    <c:v>Dirección General</c:v>
                  </c:pt>
                  <c:pt idx="2">
                    <c:v>Jefatura Eq. Producción</c:v>
                  </c:pt>
                  <c:pt idx="3">
                    <c:v>Planchador/a Auxiliar</c:v>
                  </c:pt>
                  <c:pt idx="4">
                    <c:v>Jefatura Producción</c:v>
                  </c:pt>
                  <c:pt idx="5">
                    <c:v>Oficial/a Corte</c:v>
                  </c:pt>
                  <c:pt idx="6">
                    <c:v>Oficial/a Confección</c:v>
                  </c:pt>
                </c:lvl>
                <c:lvl>
                  <c:pt idx="0">
                    <c:v>SVPT</c:v>
                  </c:pt>
                  <c:pt idx="1">
                    <c:v>Dpto. 3 Admin. Inf.</c:v>
                  </c:pt>
                  <c:pt idx="2">
                    <c:v>Dpto. 1 Prod.</c:v>
                  </c:pt>
                </c:lvl>
              </c:multiLvlStrCache>
            </c:multiLvlStrRef>
          </c:cat>
          <c:val>
            <c:numRef>
              <c:f>'9_ Análisis_Género_Puestos'!$O$5:$O$13</c:f>
              <c:numCache>
                <c:formatCode>General</c:formatCode>
                <c:ptCount val="8"/>
                <c:pt idx="0">
                  <c:v>1000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49937152"/>
        <c:axId val="161193984"/>
      </c:barChart>
      <c:catAx>
        <c:axId val="1499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vert="horz"/>
          <a:lstStyle/>
          <a:p>
            <a:pPr>
              <a:defRPr/>
            </a:pPr>
            <a:endParaRPr lang="es-ES"/>
          </a:p>
        </c:txPr>
        <c:crossAx val="161192704"/>
        <c:crosses val="autoZero"/>
        <c:auto val="1"/>
        <c:lblAlgn val="ctr"/>
        <c:lblOffset val="100"/>
        <c:noMultiLvlLbl val="0"/>
      </c:catAx>
      <c:valAx>
        <c:axId val="161192704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49936128"/>
        <c:crosses val="autoZero"/>
        <c:crossBetween val="between"/>
      </c:valAx>
      <c:valAx>
        <c:axId val="161193984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49937152"/>
        <c:crosses val="max"/>
        <c:crossBetween val="between"/>
      </c:valAx>
      <c:catAx>
        <c:axId val="149937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19398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900"/>
      </a:pPr>
      <a:endParaRPr lang="es-ES"/>
    </a:p>
  </c:txPr>
  <c:printSettings>
    <c:headerFooter/>
    <c:pageMargins b="0.75" l="0.7" r="0.7" t="0.75" header="0.3" footer="0.3"/>
    <c:pageSetup/>
  </c:printSettings>
  <c:extLst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[Hrrta_SVPT.xlsx]9_ Análisis_Género_Puestos!TD_AP_3</c:name>
    <c:fmtId val="9"/>
  </c:pivotSource>
  <c:chart>
    <c:title>
      <c:tx>
        <c:rich>
          <a:bodyPr rot="0" vert="horz"/>
          <a:lstStyle/>
          <a:p>
            <a:pPr algn="ctr" rtl="0">
              <a:defRPr/>
            </a:pPr>
            <a:r>
              <a:rPr lang="en-US"/>
              <a:t>Análisis de Género de las puntuaciones de los Puestos de Trabajo por Grupo Profesional</a:t>
            </a:r>
          </a:p>
        </c:rich>
      </c:tx>
      <c:layout>
        <c:manualLayout>
          <c:xMode val="edge"/>
          <c:yMode val="edge"/>
          <c:x val="0.244057001239157"/>
          <c:y val="2.3013432144511299E-2"/>
        </c:manualLayout>
      </c:layout>
      <c:overlay val="0"/>
      <c:spPr>
        <a:noFill/>
        <a:ln>
          <a:noFill/>
        </a:ln>
        <a:effectLst/>
      </c:sp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9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</c:pivotFmt>
      <c:pivotFmt>
        <c:idx val="20"/>
        <c:spPr>
          <a:solidFill>
            <a:schemeClr val="accent3"/>
          </a:solidFill>
          <a:ln>
            <a:noFill/>
          </a:ln>
          <a:effectLst/>
        </c:spPr>
        <c:marker>
          <c:symbol val="none"/>
        </c:marker>
      </c:pivotFmt>
      <c:pivotFmt>
        <c:idx val="21"/>
        <c:spPr>
          <a:solidFill>
            <a:srgbClr val="92D05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rgbClr val="FF9900"/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noFill/>
          <a:ln>
            <a:noFill/>
          </a:ln>
        </c:spPr>
        <c:marker>
          <c:symbol val="none"/>
        </c:marker>
      </c:pivotFmt>
      <c:pivotFmt>
        <c:idx val="25"/>
        <c:spPr>
          <a:solidFill>
            <a:srgbClr val="92D05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rgbClr val="FF9900"/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bg1">
              <a:lumMod val="75000"/>
            </a:schemeClr>
          </a:solidFill>
        </c:spPr>
        <c:marker>
          <c:symbol val="none"/>
        </c:marker>
        <c:dLbl>
          <c:idx val="0"/>
          <c:numFmt formatCode="##,#00;\-##,#00;" sourceLinked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E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noFill/>
          <a:ln>
            <a:noFill/>
          </a:ln>
        </c:spPr>
        <c:marker>
          <c:symbol val="none"/>
        </c:marker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'9_ Análisis_Género_Puestos'!$V$4</c:f>
              <c:strCache>
                <c:ptCount val="1"/>
                <c:pt idx="0">
                  <c:v>Puntos_Femeninos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Análisis_Género_Puestos'!$T$5:$U$13</c:f>
              <c:multiLvlStrCache>
                <c:ptCount val="8"/>
                <c:lvl>
                  <c:pt idx="0">
                    <c:v>SVPT</c:v>
                  </c:pt>
                  <c:pt idx="1">
                    <c:v>Jefatura Eq. Producción</c:v>
                  </c:pt>
                  <c:pt idx="2">
                    <c:v>Oficial/a Confección</c:v>
                  </c:pt>
                  <c:pt idx="3">
                    <c:v>Oficial/a Corte</c:v>
                  </c:pt>
                  <c:pt idx="5">
                    <c:v>Jefatura Producción</c:v>
                  </c:pt>
                  <c:pt idx="6">
                    <c:v>Dirección General</c:v>
                  </c:pt>
                  <c:pt idx="7">
                    <c:v>Planchador/a Auxiliar</c:v>
                  </c:pt>
                </c:lvl>
                <c:lvl>
                  <c:pt idx="0">
                    <c:v>SVPT</c:v>
                  </c:pt>
                  <c:pt idx="1">
                    <c:v>GPD Jef Eq./Tec.</c:v>
                  </c:pt>
                  <c:pt idx="2">
                    <c:v>GPC2 Of.</c:v>
                  </c:pt>
                  <c:pt idx="5">
                    <c:v>GPF Jef. Sup.</c:v>
                  </c:pt>
                  <c:pt idx="6">
                    <c:v>GPG Dir.</c:v>
                  </c:pt>
                  <c:pt idx="7">
                    <c:v>GPA Aux.</c:v>
                  </c:pt>
                </c:lvl>
              </c:multiLvlStrCache>
            </c:multiLvlStrRef>
          </c:cat>
          <c:val>
            <c:numRef>
              <c:f>'9_ Análisis_Género_Puestos'!$V$5:$V$13</c:f>
              <c:numCache>
                <c:formatCode>General</c:formatCode>
                <c:ptCount val="8"/>
                <c:pt idx="0">
                  <c:v>650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1"/>
          <c:order val="1"/>
          <c:tx>
            <c:strRef>
              <c:f>'9_ Análisis_Género_Puestos'!$W$4</c:f>
              <c:strCache>
                <c:ptCount val="1"/>
                <c:pt idx="0">
                  <c:v>Puntos_Masculinos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Análisis_Género_Puestos'!$T$5:$U$13</c:f>
              <c:multiLvlStrCache>
                <c:ptCount val="8"/>
                <c:lvl>
                  <c:pt idx="0">
                    <c:v>SVPT</c:v>
                  </c:pt>
                  <c:pt idx="1">
                    <c:v>Jefatura Eq. Producción</c:v>
                  </c:pt>
                  <c:pt idx="2">
                    <c:v>Oficial/a Confección</c:v>
                  </c:pt>
                  <c:pt idx="3">
                    <c:v>Oficial/a Corte</c:v>
                  </c:pt>
                  <c:pt idx="5">
                    <c:v>Jefatura Producción</c:v>
                  </c:pt>
                  <c:pt idx="6">
                    <c:v>Dirección General</c:v>
                  </c:pt>
                  <c:pt idx="7">
                    <c:v>Planchador/a Auxiliar</c:v>
                  </c:pt>
                </c:lvl>
                <c:lvl>
                  <c:pt idx="0">
                    <c:v>SVPT</c:v>
                  </c:pt>
                  <c:pt idx="1">
                    <c:v>GPD Jef Eq./Tec.</c:v>
                  </c:pt>
                  <c:pt idx="2">
                    <c:v>GPC2 Of.</c:v>
                  </c:pt>
                  <c:pt idx="5">
                    <c:v>GPF Jef. Sup.</c:v>
                  </c:pt>
                  <c:pt idx="6">
                    <c:v>GPG Dir.</c:v>
                  </c:pt>
                  <c:pt idx="7">
                    <c:v>GPA Aux.</c:v>
                  </c:pt>
                </c:lvl>
              </c:multiLvlStrCache>
            </c:multiLvlStrRef>
          </c:cat>
          <c:val>
            <c:numRef>
              <c:f>'9_ Análisis_Género_Puestos'!$W$5:$W$13</c:f>
              <c:numCache>
                <c:formatCode>General</c:formatCode>
                <c:ptCount val="8"/>
                <c:pt idx="0">
                  <c:v>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2"/>
          <c:order val="2"/>
          <c:tx>
            <c:strRef>
              <c:f>'9_ Análisis_Género_Puestos'!$X$4</c:f>
              <c:strCache>
                <c:ptCount val="1"/>
                <c:pt idx="0">
                  <c:v>Puntos_Neutros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invertIfNegative val="0"/>
          <c:dLbls>
            <c:numFmt formatCode="##,#00;\-##,#00;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'9_ Análisis_Género_Puestos'!$T$5:$U$13</c:f>
              <c:multiLvlStrCache>
                <c:ptCount val="8"/>
                <c:lvl>
                  <c:pt idx="0">
                    <c:v>SVPT</c:v>
                  </c:pt>
                  <c:pt idx="1">
                    <c:v>Jefatura Eq. Producción</c:v>
                  </c:pt>
                  <c:pt idx="2">
                    <c:v>Oficial/a Confección</c:v>
                  </c:pt>
                  <c:pt idx="3">
                    <c:v>Oficial/a Corte</c:v>
                  </c:pt>
                  <c:pt idx="5">
                    <c:v>Jefatura Producción</c:v>
                  </c:pt>
                  <c:pt idx="6">
                    <c:v>Dirección General</c:v>
                  </c:pt>
                  <c:pt idx="7">
                    <c:v>Planchador/a Auxiliar</c:v>
                  </c:pt>
                </c:lvl>
                <c:lvl>
                  <c:pt idx="0">
                    <c:v>SVPT</c:v>
                  </c:pt>
                  <c:pt idx="1">
                    <c:v>GPD Jef Eq./Tec.</c:v>
                  </c:pt>
                  <c:pt idx="2">
                    <c:v>GPC2 Of.</c:v>
                  </c:pt>
                  <c:pt idx="5">
                    <c:v>GPF Jef. Sup.</c:v>
                  </c:pt>
                  <c:pt idx="6">
                    <c:v>GPG Dir.</c:v>
                  </c:pt>
                  <c:pt idx="7">
                    <c:v>GPA Aux.</c:v>
                  </c:pt>
                </c:lvl>
              </c:multiLvlStrCache>
            </c:multiLvlStrRef>
          </c:cat>
          <c:val>
            <c:numRef>
              <c:f>'9_ Análisis_Género_Puestos'!$X$5:$X$13</c:f>
              <c:numCache>
                <c:formatCode>General</c:formatCode>
                <c:ptCount val="8"/>
                <c:pt idx="0">
                  <c:v>150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149937664"/>
        <c:axId val="161196864"/>
      </c:barChart>
      <c:barChart>
        <c:barDir val="col"/>
        <c:grouping val="stacked"/>
        <c:varyColors val="0"/>
        <c:ser>
          <c:idx val="3"/>
          <c:order val="3"/>
          <c:tx>
            <c:strRef>
              <c:f>'9_ Análisis_Género_Puestos'!$Y$4</c:f>
              <c:strCache>
                <c:ptCount val="1"/>
                <c:pt idx="0">
                  <c:v>Puntos_Totales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multiLvlStrRef>
              <c:f>'9_ Análisis_Género_Puestos'!$T$5:$U$13</c:f>
              <c:multiLvlStrCache>
                <c:ptCount val="8"/>
                <c:lvl>
                  <c:pt idx="0">
                    <c:v>SVPT</c:v>
                  </c:pt>
                  <c:pt idx="1">
                    <c:v>Jefatura Eq. Producción</c:v>
                  </c:pt>
                  <c:pt idx="2">
                    <c:v>Oficial/a Confección</c:v>
                  </c:pt>
                  <c:pt idx="3">
                    <c:v>Oficial/a Corte</c:v>
                  </c:pt>
                  <c:pt idx="5">
                    <c:v>Jefatura Producción</c:v>
                  </c:pt>
                  <c:pt idx="6">
                    <c:v>Dirección General</c:v>
                  </c:pt>
                  <c:pt idx="7">
                    <c:v>Planchador/a Auxiliar</c:v>
                  </c:pt>
                </c:lvl>
                <c:lvl>
                  <c:pt idx="0">
                    <c:v>SVPT</c:v>
                  </c:pt>
                  <c:pt idx="1">
                    <c:v>GPD Jef Eq./Tec.</c:v>
                  </c:pt>
                  <c:pt idx="2">
                    <c:v>GPC2 Of.</c:v>
                  </c:pt>
                  <c:pt idx="5">
                    <c:v>GPF Jef. Sup.</c:v>
                  </c:pt>
                  <c:pt idx="6">
                    <c:v>GPG Dir.</c:v>
                  </c:pt>
                  <c:pt idx="7">
                    <c:v>GPA Aux.</c:v>
                  </c:pt>
                </c:lvl>
              </c:multiLvlStrCache>
            </c:multiLvlStrRef>
          </c:cat>
          <c:val>
            <c:numRef>
              <c:f>'9_ Análisis_Género_Puestos'!$Y$5:$Y$13</c:f>
              <c:numCache>
                <c:formatCode>General</c:formatCode>
                <c:ptCount val="8"/>
                <c:pt idx="0">
                  <c:v>1000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50843904"/>
        <c:axId val="161197440"/>
      </c:barChart>
      <c:catAx>
        <c:axId val="149937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vert="horz"/>
          <a:lstStyle/>
          <a:p>
            <a:pPr>
              <a:defRPr/>
            </a:pPr>
            <a:endParaRPr lang="es-ES"/>
          </a:p>
        </c:txPr>
        <c:crossAx val="161196864"/>
        <c:crosses val="autoZero"/>
        <c:auto val="1"/>
        <c:lblAlgn val="ctr"/>
        <c:lblOffset val="100"/>
        <c:noMultiLvlLbl val="0"/>
      </c:catAx>
      <c:valAx>
        <c:axId val="161196864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49937664"/>
        <c:crosses val="autoZero"/>
        <c:crossBetween val="between"/>
      </c:valAx>
      <c:valAx>
        <c:axId val="161197440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50843904"/>
        <c:crosses val="max"/>
        <c:crossBetween val="between"/>
      </c:valAx>
      <c:catAx>
        <c:axId val="150843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119744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900"/>
      </a:pPr>
      <a:endParaRPr lang="es-ES"/>
    </a:p>
  </c:txPr>
  <c:printSettings>
    <c:headerFooter/>
    <c:pageMargins b="0.75" l="0.25" r="0.25" t="0.75" header="0.3" footer="0.3"/>
    <c:pageSetup orientation="landscape"/>
  </c:printSettings>
  <c:extLst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'8_ Análisis_Género_Puestos_Ind'!$B$1</c:f>
          <c:strCache>
            <c:ptCount val="1"/>
            <c:pt idx="0">
              <c:v>Puntos por factor del puesto de trabajo: Puesto01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'8_ Análisis_Género_Puestos_Ind'!$G$5</c:f>
              <c:strCache>
                <c:ptCount val="1"/>
                <c:pt idx="0">
                  <c:v>FEMENINO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numFmt formatCode="#,##0;\-#,##0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[0]!Graf9_SF</c:f>
              <c:numCache>
                <c:formatCode>#,##0.00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[0]!Graf9_Etiq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'8_ Análisis_Género_Puestos_Ind'!$H$5</c:f>
              <c:strCache>
                <c:ptCount val="1"/>
                <c:pt idx="0">
                  <c:v>MASCULINO</c:v>
                </c:pt>
              </c:strCache>
            </c:strRef>
          </c:tx>
          <c:spPr>
            <a:solidFill>
              <a:srgbClr val="FF9900"/>
            </a:solidFill>
            <a:ln>
              <a:noFill/>
            </a:ln>
            <a:effectLst/>
          </c:spPr>
          <c:invertIfNegative val="0"/>
          <c:dLbls>
            <c:numFmt formatCode="#,##0;\-#,##0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[0]!Graf9_SM</c:f>
              <c:numCache>
                <c:formatCode>#,##0.00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[0]!Graf9_Etiq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2"/>
          <c:order val="2"/>
          <c:tx>
            <c:strRef>
              <c:f>'8_ Análisis_Género_Puestos_Ind'!$I$5</c:f>
              <c:strCache>
                <c:ptCount val="1"/>
                <c:pt idx="0">
                  <c:v>NEUTRO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numFmt formatCode="#,##0;\-#,##0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[0]!Graf9_SN</c:f>
              <c:numCache>
                <c:formatCode>#,##0.00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[0]!Graf9_Etiq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51057920"/>
        <c:axId val="161200896"/>
      </c:barChart>
      <c:catAx>
        <c:axId val="15105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1200896"/>
        <c:crosses val="autoZero"/>
        <c:auto val="1"/>
        <c:lblAlgn val="ctr"/>
        <c:lblOffset val="100"/>
        <c:noMultiLvlLbl val="0"/>
      </c:catAx>
      <c:valAx>
        <c:axId val="161200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51057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'10_ Chequeo_Sistema_Valoración'!$A$5</c:f>
          <c:strCache>
            <c:ptCount val="1"/>
            <c:pt idx="0">
              <c:v>Comprobación para el Factor Rellenar Nombre Factor ()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'10_ Chequeo_Sistema_Valoración'!$F$3</c:f>
              <c:strCache>
                <c:ptCount val="1"/>
                <c:pt idx="0">
                  <c:v>Puntos alcanzados para el factor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accent1"/>
                </a:solidFill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dPt>
          <c:dLbls>
            <c:dLbl>
              <c:idx val="0"/>
              <c:numFmt formatCode="0&quot; puntos&quot;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&quot; puntos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'10_ Chequeo_Sistema_Valoración'!$E$4:$E$54</c:f>
              <c:strCache>
                <c:ptCount val="51"/>
                <c:pt idx="0">
                  <c:v>Puesto de trabajo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strCache>
            </c:strRef>
          </c:cat>
          <c:val>
            <c:numRef>
              <c:f>[0]!GfcoCheckSV_ptos</c:f>
              <c:numCache>
                <c:formatCode>#,##0</c:formatCode>
                <c:ptCount val="1"/>
                <c:pt idx="0">
                  <c:v>#N/A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151059968"/>
        <c:axId val="180555712"/>
      </c:barChart>
      <c:lineChart>
        <c:grouping val="standard"/>
        <c:varyColors val="0"/>
        <c:ser>
          <c:idx val="1"/>
          <c:order val="1"/>
          <c:tx>
            <c:strRef>
              <c:f>'10_ Chequeo_Sistema_Valoración'!$G$3</c:f>
              <c:strCache>
                <c:ptCount val="1"/>
                <c:pt idx="0">
                  <c:v>Media</c:v>
                </c:pt>
              </c:strCache>
            </c:strRef>
          </c:tx>
          <c:spPr>
            <a:ln w="44450"/>
          </c:spPr>
          <c:marker>
            <c:symbol val="none"/>
          </c:marker>
          <c:cat>
            <c:strRef>
              <c:f>'10_ Chequeo_Sistema_Valoración'!$E$4:$E$54</c:f>
              <c:strCache>
                <c:ptCount val="51"/>
                <c:pt idx="0">
                  <c:v>Puesto de trabajo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strCache>
            </c:strRef>
          </c:cat>
          <c:val>
            <c:numRef>
              <c:f>[0]!GfcoCheckSV_media</c:f>
              <c:numCache>
                <c:formatCode>#,##0.00</c:formatCode>
                <c:ptCount val="1"/>
                <c:pt idx="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059968"/>
        <c:axId val="180555712"/>
      </c:lineChart>
      <c:catAx>
        <c:axId val="15105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0555712"/>
        <c:crosses val="autoZero"/>
        <c:auto val="1"/>
        <c:lblAlgn val="ctr"/>
        <c:lblOffset val="100"/>
        <c:noMultiLvlLbl val="0"/>
      </c:catAx>
      <c:valAx>
        <c:axId val="18055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51059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 sz="1600"/>
            </a:pPr>
            <a:r>
              <a:rPr lang="es-ES" sz="1600"/>
              <a:t>Curvas de Asignación de Salarios por Puntos</a:t>
            </a:r>
          </a:p>
        </c:rich>
      </c:tx>
      <c:layout>
        <c:manualLayout>
          <c:xMode val="edge"/>
          <c:yMode val="edge"/>
          <c:x val="0.40144442769507399"/>
          <c:y val="0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'11_Asignación_Salarios_Puntos'!$H$11</c:f>
              <c:strCache>
                <c:ptCount val="1"/>
                <c:pt idx="0">
                  <c:v> Elegida Recta 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</c:spPr>
          <c:invertIfNegative val="0"/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[0]!Graf_sEleg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axId val="151165952"/>
        <c:axId val="181370176"/>
      </c:barChart>
      <c:lineChart>
        <c:grouping val="standard"/>
        <c:varyColors val="0"/>
        <c:ser>
          <c:idx val="0"/>
          <c:order val="0"/>
          <c:tx>
            <c:strRef>
              <c:f>'11_Asignación_Salarios_Puntos'!$C$11</c:f>
              <c:strCache>
                <c:ptCount val="1"/>
                <c:pt idx="0">
                  <c:v> Curva inferior abierta 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none"/>
          </c:marker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[0]!Graf_s1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'11_Asignación_Salarios_Puntos'!$D$11</c:f>
              <c:strCache>
                <c:ptCount val="1"/>
                <c:pt idx="0">
                  <c:v> Curva inferior cerrada </c:v>
                </c:pt>
              </c:strCache>
            </c:strRef>
          </c:tx>
          <c:spPr>
            <a:ln>
              <a:solidFill>
                <a:schemeClr val="accent5"/>
              </a:solidFill>
            </a:ln>
          </c:spPr>
          <c:marker>
            <c:symbol val="none"/>
          </c:marker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[0]!Graf_s2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'11_Asignación_Salarios_Puntos'!$E$11</c:f>
              <c:strCache>
                <c:ptCount val="1"/>
                <c:pt idx="0">
                  <c:v> Recta 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marker>
            <c:symbol val="none"/>
          </c:marker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[0]!Graf_s3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'11_Asignación_Salarios_Puntos'!$F$11</c:f>
              <c:strCache>
                <c:ptCount val="1"/>
                <c:pt idx="0">
                  <c:v> Curva superior cerrada  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marker>
            <c:symbol val="none"/>
          </c:marker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[0]!Graf_s4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'11_Asignación_Salarios_Puntos'!$G$11</c:f>
              <c:strCache>
                <c:ptCount val="1"/>
                <c:pt idx="0">
                  <c:v> Curva superior abierta 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[0]!graf_etiq</c:f>
              <c:numCache>
                <c:formatCode>General</c:formatCode>
                <c:ptCount val="51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  <c:pt idx="24">
                  <c:v>480</c:v>
                </c:pt>
                <c:pt idx="25">
                  <c:v>500</c:v>
                </c:pt>
                <c:pt idx="26">
                  <c:v>520</c:v>
                </c:pt>
                <c:pt idx="27">
                  <c:v>540</c:v>
                </c:pt>
                <c:pt idx="28">
                  <c:v>560</c:v>
                </c:pt>
                <c:pt idx="29">
                  <c:v>580</c:v>
                </c:pt>
                <c:pt idx="30">
                  <c:v>600</c:v>
                </c:pt>
                <c:pt idx="31">
                  <c:v>620</c:v>
                </c:pt>
                <c:pt idx="32">
                  <c:v>640</c:v>
                </c:pt>
                <c:pt idx="33">
                  <c:v>660</c:v>
                </c:pt>
                <c:pt idx="34">
                  <c:v>680</c:v>
                </c:pt>
                <c:pt idx="35">
                  <c:v>700</c:v>
                </c:pt>
                <c:pt idx="36">
                  <c:v>720</c:v>
                </c:pt>
                <c:pt idx="37">
                  <c:v>740</c:v>
                </c:pt>
                <c:pt idx="38">
                  <c:v>760</c:v>
                </c:pt>
                <c:pt idx="39">
                  <c:v>780</c:v>
                </c:pt>
                <c:pt idx="40">
                  <c:v>800</c:v>
                </c:pt>
                <c:pt idx="41">
                  <c:v>820</c:v>
                </c:pt>
                <c:pt idx="42">
                  <c:v>840</c:v>
                </c:pt>
                <c:pt idx="43">
                  <c:v>860</c:v>
                </c:pt>
                <c:pt idx="44">
                  <c:v>880</c:v>
                </c:pt>
                <c:pt idx="45">
                  <c:v>900</c:v>
                </c:pt>
                <c:pt idx="46">
                  <c:v>920</c:v>
                </c:pt>
                <c:pt idx="47">
                  <c:v>940</c:v>
                </c:pt>
                <c:pt idx="48">
                  <c:v>960</c:v>
                </c:pt>
                <c:pt idx="49">
                  <c:v>980</c:v>
                </c:pt>
                <c:pt idx="50">
                  <c:v>1000</c:v>
                </c:pt>
              </c:numCache>
            </c:numRef>
          </c:cat>
          <c:val>
            <c:numRef>
              <c:f>[0]!Graf_s5</c:f>
              <c:numCache>
                <c:formatCode>"€"#,##0.00_);[Red]\("€"#,##0.00\)</c:formatCode>
                <c:ptCount val="5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165952"/>
        <c:axId val="181370176"/>
      </c:lineChart>
      <c:catAx>
        <c:axId val="151165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81370176"/>
        <c:crosses val="autoZero"/>
        <c:auto val="1"/>
        <c:lblAlgn val="ctr"/>
        <c:lblOffset val="100"/>
        <c:noMultiLvlLbl val="0"/>
      </c:catAx>
      <c:valAx>
        <c:axId val="181370176"/>
        <c:scaling>
          <c:orientation val="minMax"/>
        </c:scaling>
        <c:delete val="0"/>
        <c:axPos val="l"/>
        <c:majorGridlines/>
        <c:numFmt formatCode="&quot;€&quot;#,##0.00_);[Red]\(&quot;€&quot;#,##0.00\)" sourceLinked="1"/>
        <c:majorTickMark val="none"/>
        <c:minorTickMark val="none"/>
        <c:tickLblPos val="nextTo"/>
        <c:spPr>
          <a:ln w="9525">
            <a:noFill/>
          </a:ln>
        </c:spPr>
        <c:crossAx val="15116595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Comparativa_Salarios!TD_Br_1</c:name>
    <c:fmtId val="13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puntos vs Promedio de Salario normalizado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3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4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6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7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9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0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2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3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5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6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8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9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8.9769000000000002E-2"/>
          <c:y val="0.19824408602150501"/>
          <c:w val="0.83795966666666699"/>
          <c:h val="0.5999178743961349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Comparativa_Salarios'!$C$5</c:f>
              <c:strCache>
                <c:ptCount val="1"/>
                <c:pt idx="0">
                  <c:v>Salario_Base_por_Puntos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Comparativa_Salarios'!$B$6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Comparativa_Salarios'!$C$6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Comparativa_Salarios'!$D$5</c:f>
              <c:strCache>
                <c:ptCount val="1"/>
                <c:pt idx="0">
                  <c:v>Promedio de Salario anual NORMALIZADO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strRef>
              <c:f>'14_ Comparativa_Salarios'!$B$6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Comparativa_Salarios'!$D$6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3510400"/>
        <c:axId val="181158464"/>
      </c:barChart>
      <c:lineChart>
        <c:grouping val="stacked"/>
        <c:varyColors val="0"/>
        <c:ser>
          <c:idx val="2"/>
          <c:order val="2"/>
          <c:tx>
            <c:strRef>
              <c:f>'14_ Comparativa_Salarios'!$E$5</c:f>
              <c:strCache>
                <c:ptCount val="1"/>
                <c:pt idx="0">
                  <c:v>Puntos.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7"/>
            <c:spPr>
              <a:solidFill>
                <a:srgbClr val="0070C0"/>
              </a:solidFill>
              <a:ln>
                <a:noFill/>
              </a:ln>
            </c:spPr>
          </c:marker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Comparativa_Salarios'!$B$6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Comparativa_Salarios'!$E$6</c:f>
              <c:numCache>
                <c:formatCode>#,##0</c:formatCode>
                <c:ptCount val="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3509888"/>
        <c:axId val="181159040"/>
      </c:lineChart>
      <c:catAx>
        <c:axId val="15351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81158464"/>
        <c:crosses val="autoZero"/>
        <c:auto val="1"/>
        <c:lblAlgn val="ctr"/>
        <c:lblOffset val="100"/>
        <c:noMultiLvlLbl val="0"/>
      </c:catAx>
      <c:valAx>
        <c:axId val="181158464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3510400"/>
        <c:crosses val="autoZero"/>
        <c:crossBetween val="between"/>
      </c:valAx>
      <c:valAx>
        <c:axId val="181159040"/>
        <c:scaling>
          <c:orientation val="minMax"/>
          <c:max val="1000"/>
        </c:scaling>
        <c:delete val="0"/>
        <c:axPos val="r"/>
        <c:numFmt formatCode="#,##0" sourceLinked="1"/>
        <c:majorTickMark val="out"/>
        <c:minorTickMark val="none"/>
        <c:tickLblPos val="nextTo"/>
        <c:crossAx val="153509888"/>
        <c:crosses val="max"/>
        <c:crossBetween val="between"/>
      </c:valAx>
      <c:catAx>
        <c:axId val="1535098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1159040"/>
        <c:crosses val="autoZero"/>
        <c:auto val="1"/>
        <c:lblAlgn val="ctr"/>
        <c:lblOffset val="100"/>
        <c:noMultiLvlLbl val="0"/>
      </c:cat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Comparativa_Salarios!TD_Br_2</c:name>
    <c:fmtId val="13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puntos vs Promedio de Salario normalizado de mujeres y hombres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spPr>
          <a:solidFill>
            <a:srgbClr val="92D050"/>
          </a:solidFill>
        </c:spPr>
        <c:marker>
          <c:symbol val="none"/>
        </c:marker>
      </c:pivotFmt>
      <c:pivotFmt>
        <c:idx val="25"/>
        <c:spPr>
          <a:solidFill>
            <a:srgbClr val="FF9900"/>
          </a:solidFill>
        </c:spPr>
        <c:marker>
          <c:symbol val="none"/>
        </c:marker>
      </c:pivotFmt>
      <c:pivotFmt>
        <c:idx val="2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noFill/>
          <a:ln>
            <a:noFill/>
          </a:ln>
        </c:spPr>
        <c:marker>
          <c:symbol val="none"/>
        </c:marker>
      </c:pivotFmt>
      <c:pivotFmt>
        <c:idx val="3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4"/>
        <c:spPr>
          <a:solidFill>
            <a:srgbClr val="92D050"/>
          </a:solidFill>
        </c:spPr>
        <c:marker>
          <c:symbol val="none"/>
        </c:marker>
      </c:pivotFmt>
      <c:pivotFmt>
        <c:idx val="35"/>
        <c:spPr>
          <a:solidFill>
            <a:srgbClr val="FF9900"/>
          </a:solidFill>
        </c:spPr>
        <c:marker>
          <c:symbol val="none"/>
        </c:marker>
      </c:pivotFmt>
      <c:pivotFmt>
        <c:idx val="36"/>
        <c:spPr>
          <a:noFill/>
          <a:ln>
            <a:noFill/>
          </a:ln>
        </c:spPr>
        <c:marker>
          <c:symbol val="none"/>
        </c:marker>
      </c:pivotFmt>
      <c:pivotFmt>
        <c:idx val="3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0"/>
        <c:spPr>
          <a:solidFill>
            <a:srgbClr val="92D050"/>
          </a:solidFill>
        </c:spPr>
        <c:marker>
          <c:symbol val="none"/>
        </c:marker>
      </c:pivotFmt>
      <c:pivotFmt>
        <c:idx val="41"/>
        <c:spPr>
          <a:solidFill>
            <a:srgbClr val="FF9900"/>
          </a:solidFill>
        </c:spPr>
        <c:marker>
          <c:symbol val="none"/>
        </c:marker>
      </c:pivotFmt>
      <c:pivotFmt>
        <c:idx val="42"/>
        <c:spPr>
          <a:noFill/>
          <a:ln>
            <a:noFill/>
          </a:ln>
        </c:spPr>
        <c:marker>
          <c:symbol val="none"/>
        </c:marker>
      </c:pivotFmt>
      <c:pivotFmt>
        <c:idx val="4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6"/>
        <c:spPr>
          <a:solidFill>
            <a:srgbClr val="92D050"/>
          </a:solidFill>
        </c:spPr>
        <c:marker>
          <c:symbol val="none"/>
        </c:marker>
      </c:pivotFmt>
      <c:pivotFmt>
        <c:idx val="47"/>
        <c:spPr>
          <a:solidFill>
            <a:srgbClr val="FF9900"/>
          </a:solidFill>
        </c:spPr>
        <c:marker>
          <c:symbol val="none"/>
        </c:marker>
      </c:pivotFmt>
      <c:pivotFmt>
        <c:idx val="48"/>
        <c:spPr>
          <a:noFill/>
          <a:ln>
            <a:noFill/>
          </a:ln>
        </c:spPr>
        <c:marker>
          <c:symbol val="none"/>
        </c:marker>
      </c:pivotFmt>
      <c:pivotFmt>
        <c:idx val="4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2"/>
        <c:spPr>
          <a:solidFill>
            <a:srgbClr val="92D050"/>
          </a:solidFill>
        </c:spPr>
        <c:marker>
          <c:symbol val="none"/>
        </c:marker>
      </c:pivotFmt>
      <c:pivotFmt>
        <c:idx val="53"/>
        <c:spPr>
          <a:solidFill>
            <a:srgbClr val="FF9900"/>
          </a:solidFill>
        </c:spPr>
        <c:marker>
          <c:symbol val="none"/>
        </c:marker>
      </c:pivotFmt>
      <c:pivotFmt>
        <c:idx val="54"/>
        <c:spPr>
          <a:noFill/>
          <a:ln>
            <a:noFill/>
          </a:ln>
        </c:spPr>
        <c:marker>
          <c:symbol val="none"/>
        </c:marker>
      </c:pivotFmt>
      <c:pivotFmt>
        <c:idx val="5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8"/>
        <c:spPr>
          <a:solidFill>
            <a:srgbClr val="92D050"/>
          </a:solidFill>
        </c:spPr>
        <c:marker>
          <c:symbol val="none"/>
        </c:marker>
      </c:pivotFmt>
      <c:pivotFmt>
        <c:idx val="59"/>
        <c:spPr>
          <a:solidFill>
            <a:srgbClr val="FF9900"/>
          </a:solidFill>
        </c:spPr>
        <c:marker>
          <c:symbol val="none"/>
        </c:marker>
      </c:pivotFmt>
      <c:pivotFmt>
        <c:idx val="60"/>
        <c:spPr>
          <a:noFill/>
          <a:ln>
            <a:noFill/>
          </a:ln>
        </c:spPr>
        <c:marker>
          <c:symbol val="none"/>
        </c:marker>
      </c:pivotFmt>
      <c:pivotFmt>
        <c:idx val="6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64"/>
        <c:spPr>
          <a:solidFill>
            <a:srgbClr val="92D050"/>
          </a:solidFill>
        </c:spPr>
        <c:marker>
          <c:symbol val="none"/>
        </c:marker>
      </c:pivotFmt>
      <c:pivotFmt>
        <c:idx val="65"/>
        <c:spPr>
          <a:solidFill>
            <a:srgbClr val="FF9900"/>
          </a:solidFill>
        </c:spPr>
        <c:marker>
          <c:symbol val="none"/>
        </c:marker>
      </c:pivotFmt>
      <c:pivotFmt>
        <c:idx val="66"/>
        <c:spPr>
          <a:noFill/>
          <a:ln>
            <a:noFill/>
          </a:ln>
        </c:spPr>
        <c:marker>
          <c:symbol val="none"/>
        </c:marker>
      </c:pivotFmt>
      <c:pivotFmt>
        <c:idx val="6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0"/>
        <c:spPr>
          <a:solidFill>
            <a:srgbClr val="92D050"/>
          </a:solidFill>
        </c:spPr>
        <c:marker>
          <c:symbol val="none"/>
        </c:marker>
      </c:pivotFmt>
      <c:pivotFmt>
        <c:idx val="71"/>
        <c:spPr>
          <a:solidFill>
            <a:srgbClr val="FF9900"/>
          </a:solidFill>
        </c:spPr>
        <c:marker>
          <c:symbol val="none"/>
        </c:marker>
      </c:pivotFmt>
      <c:pivotFmt>
        <c:idx val="72"/>
        <c:spPr>
          <a:noFill/>
          <a:ln>
            <a:noFill/>
          </a:ln>
        </c:spPr>
        <c:marker>
          <c:symbol val="none"/>
        </c:marker>
      </c:pivotFmt>
      <c:pivotFmt>
        <c:idx val="7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6"/>
        <c:spPr>
          <a:solidFill>
            <a:srgbClr val="92D050"/>
          </a:solidFill>
        </c:spPr>
        <c:marker>
          <c:symbol val="none"/>
        </c:marker>
      </c:pivotFmt>
      <c:pivotFmt>
        <c:idx val="77"/>
        <c:spPr>
          <a:solidFill>
            <a:srgbClr val="FF9900"/>
          </a:solidFill>
        </c:spPr>
        <c:marker>
          <c:symbol val="none"/>
        </c:marker>
      </c:pivotFmt>
      <c:pivotFmt>
        <c:idx val="78"/>
        <c:spPr>
          <a:noFill/>
          <a:ln>
            <a:noFill/>
          </a:ln>
        </c:spPr>
        <c:marker>
          <c:symbol val="none"/>
        </c:marker>
      </c:pivotFmt>
      <c:pivotFmt>
        <c:idx val="7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2"/>
        <c:spPr>
          <a:solidFill>
            <a:srgbClr val="92D050"/>
          </a:solidFill>
        </c:spPr>
        <c:marker>
          <c:symbol val="none"/>
        </c:marker>
      </c:pivotFmt>
      <c:pivotFmt>
        <c:idx val="83"/>
        <c:spPr>
          <a:solidFill>
            <a:srgbClr val="FF9900"/>
          </a:solidFill>
        </c:spPr>
        <c:marker>
          <c:symbol val="none"/>
        </c:marker>
      </c:pivotFmt>
      <c:pivotFmt>
        <c:idx val="84"/>
        <c:spPr>
          <a:noFill/>
          <a:ln>
            <a:noFill/>
          </a:ln>
        </c:spPr>
        <c:marker>
          <c:symbol val="none"/>
        </c:marker>
      </c:pivotFmt>
      <c:pivotFmt>
        <c:idx val="8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8"/>
        <c:spPr>
          <a:solidFill>
            <a:srgbClr val="92D050"/>
          </a:solidFill>
        </c:spPr>
        <c:marker>
          <c:symbol val="none"/>
        </c:marker>
      </c:pivotFmt>
      <c:pivotFmt>
        <c:idx val="89"/>
        <c:spPr>
          <a:solidFill>
            <a:srgbClr val="FF9900"/>
          </a:solidFill>
        </c:spPr>
        <c:marker>
          <c:symbol val="none"/>
        </c:marker>
      </c:pivotFmt>
      <c:pivotFmt>
        <c:idx val="90"/>
        <c:spPr>
          <a:noFill/>
          <a:ln>
            <a:noFill/>
          </a:ln>
        </c:spPr>
        <c:marker>
          <c:symbol val="none"/>
        </c:marker>
      </c:pivotFmt>
      <c:pivotFmt>
        <c:idx val="9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94"/>
        <c:spPr>
          <a:solidFill>
            <a:srgbClr val="92D050"/>
          </a:solidFill>
        </c:spPr>
        <c:marker>
          <c:symbol val="none"/>
        </c:marker>
      </c:pivotFmt>
      <c:pivotFmt>
        <c:idx val="95"/>
        <c:spPr>
          <a:solidFill>
            <a:srgbClr val="FF9900"/>
          </a:solidFill>
        </c:spPr>
        <c:marker>
          <c:symbol val="none"/>
        </c:marker>
      </c:pivotFmt>
      <c:pivotFmt>
        <c:idx val="96"/>
        <c:spPr>
          <a:noFill/>
          <a:ln>
            <a:noFill/>
          </a:ln>
        </c:spPr>
        <c:marker>
          <c:symbol val="none"/>
        </c:marker>
      </c:pivotFmt>
      <c:pivotFmt>
        <c:idx val="9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00"/>
        <c:spPr>
          <a:solidFill>
            <a:srgbClr val="92D050"/>
          </a:solidFill>
        </c:spPr>
        <c:marker>
          <c:symbol val="none"/>
        </c:marker>
      </c:pivotFmt>
      <c:pivotFmt>
        <c:idx val="101"/>
        <c:spPr>
          <a:solidFill>
            <a:srgbClr val="FF9900"/>
          </a:solidFill>
        </c:spPr>
        <c:marker>
          <c:symbol val="none"/>
        </c:marker>
      </c:pivotFmt>
      <c:pivotFmt>
        <c:idx val="102"/>
        <c:spPr>
          <a:noFill/>
          <a:ln>
            <a:noFill/>
          </a:ln>
        </c:spPr>
        <c:marker>
          <c:symbol val="none"/>
        </c:marker>
      </c:pivotFmt>
      <c:pivotFmt>
        <c:idx val="103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04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0.104276581046315"/>
          <c:y val="0.211685663082437"/>
          <c:w val="0.87835830334981402"/>
          <c:h val="0.581542847240274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Comparativa_Salarios'!$J$5</c:f>
              <c:strCache>
                <c:ptCount val="1"/>
                <c:pt idx="0">
                  <c:v>Salario_ Base_por_Puntos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Comparativa_Salarios'!$J$6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Comparativa_Salarios'!$K$5</c:f>
              <c:strCache>
                <c:ptCount val="1"/>
                <c:pt idx="0">
                  <c:v>Salario_Base_Normalizado_Mujeres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Comparativa_Salarios'!$K$6</c:f>
              <c:numCache>
                <c:formatCode>"€"#,##0_);[Red]\("€"#,##0\)</c:formatCode>
                <c:ptCount val="1"/>
              </c:numCache>
            </c:numRef>
          </c:val>
        </c:ser>
        <c:ser>
          <c:idx val="2"/>
          <c:order val="2"/>
          <c:tx>
            <c:strRef>
              <c:f>'14_ Comparativa_Salarios'!$L$5</c:f>
              <c:strCache>
                <c:ptCount val="1"/>
                <c:pt idx="0">
                  <c:v>Salario_Base_Normalizado_Hombres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Comparativa_Salarios'!$L$6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1058944"/>
        <c:axId val="181160768"/>
      </c:barChart>
      <c:barChart>
        <c:barDir val="col"/>
        <c:grouping val="clustered"/>
        <c:varyColors val="0"/>
        <c:ser>
          <c:idx val="3"/>
          <c:order val="3"/>
          <c:tx>
            <c:strRef>
              <c:f>'14_ Comparativa_Salarios'!$M$5</c:f>
              <c:strCache>
                <c:ptCount val="1"/>
                <c:pt idx="0">
                  <c:v>Puntos.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Comparativa_Salarios'!$M$6</c:f>
              <c:numCache>
                <c:formatCode>#,##0</c:formatCode>
                <c:ptCount val="1"/>
              </c:numCache>
            </c:numRef>
          </c:val>
        </c:ser>
        <c:ser>
          <c:idx val="4"/>
          <c:order val="4"/>
          <c:tx>
            <c:strRef>
              <c:f>'14_ Comparativa_Salarios'!$N$5</c:f>
              <c:strCache>
                <c:ptCount val="1"/>
                <c:pt idx="0">
                  <c:v>Suma de Cuenta SN_M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Comparativa_Salarios'!$N$6</c:f>
              <c:numCache>
                <c:formatCode>0</c:formatCode>
                <c:ptCount val="1"/>
              </c:numCache>
            </c:numRef>
          </c:val>
        </c:ser>
        <c:ser>
          <c:idx val="5"/>
          <c:order val="5"/>
          <c:tx>
            <c:strRef>
              <c:f>'14_ Comparativa_Salarios'!$O$5</c:f>
              <c:strCache>
                <c:ptCount val="1"/>
                <c:pt idx="0">
                  <c:v>Suma de Cuenta SN_H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Comparativa_Salarios'!$O$6</c:f>
              <c:numCache>
                <c:formatCode>0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3511936"/>
        <c:axId val="181161344"/>
      </c:barChart>
      <c:catAx>
        <c:axId val="1510589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81160768"/>
        <c:crosses val="autoZero"/>
        <c:auto val="1"/>
        <c:lblAlgn val="ctr"/>
        <c:lblOffset val="100"/>
        <c:noMultiLvlLbl val="0"/>
      </c:catAx>
      <c:valAx>
        <c:axId val="181160768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1058944"/>
        <c:crosses val="autoZero"/>
        <c:crossBetween val="between"/>
      </c:valAx>
      <c:valAx>
        <c:axId val="181161344"/>
        <c:scaling>
          <c:orientation val="minMax"/>
        </c:scaling>
        <c:delete val="1"/>
        <c:axPos val="r"/>
        <c:numFmt formatCode="#,##0" sourceLinked="1"/>
        <c:majorTickMark val="out"/>
        <c:minorTickMark val="none"/>
        <c:tickLblPos val="nextTo"/>
        <c:crossAx val="153511936"/>
        <c:crosses val="max"/>
        <c:crossBetween val="between"/>
      </c:valAx>
      <c:catAx>
        <c:axId val="1535119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1161344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Comparativa_Salarios!TD_Br_3</c:name>
    <c:fmtId val="19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Grupo profesional según convenio vs Promedio de Salario normalizado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3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4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6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7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9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0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2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3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5.7881083230390797E-2"/>
          <c:y val="0.21128853046595"/>
          <c:w val="0.89137342484556403"/>
          <c:h val="0.681699999999999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Comparativa_Salarios'!$C$60</c:f>
              <c:strCache>
                <c:ptCount val="1"/>
                <c:pt idx="0">
                  <c:v>Salario_Base_según_Convenio_por_Grupo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Comparativa_Salarios'!$B$61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Comparativa_Salarios'!$C$61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Comparativa_Salarios'!$D$60</c:f>
              <c:strCache>
                <c:ptCount val="1"/>
                <c:pt idx="0">
                  <c:v>Promedio de Salario anual NORMALIZADO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strRef>
              <c:f>'14_ Comparativa_Salarios'!$B$61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Comparativa_Salarios'!$D$61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3513472"/>
        <c:axId val="181163072"/>
      </c:barChart>
      <c:lineChart>
        <c:grouping val="stacked"/>
        <c:varyColors val="0"/>
        <c:ser>
          <c:idx val="2"/>
          <c:order val="2"/>
          <c:tx>
            <c:strRef>
              <c:f>'14_ Comparativa_Salarios'!$E$60</c:f>
              <c:strCache>
                <c:ptCount val="1"/>
                <c:pt idx="0">
                  <c:v>Puntos.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7"/>
            <c:spPr>
              <a:solidFill>
                <a:srgbClr val="0070C0"/>
              </a:solidFill>
              <a:ln>
                <a:noFill/>
              </a:ln>
            </c:spPr>
          </c:marker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Comparativa_Salarios'!$B$61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Comparativa_Salarios'!$E$61</c:f>
              <c:numCache>
                <c:formatCode>#,##0</c:formatCode>
                <c:ptCount val="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382336"/>
        <c:axId val="181163648"/>
      </c:lineChart>
      <c:catAx>
        <c:axId val="1535134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81163072"/>
        <c:crosses val="autoZero"/>
        <c:auto val="1"/>
        <c:lblAlgn val="ctr"/>
        <c:lblOffset val="100"/>
        <c:noMultiLvlLbl val="0"/>
      </c:catAx>
      <c:valAx>
        <c:axId val="181163072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3513472"/>
        <c:crosses val="autoZero"/>
        <c:crossBetween val="between"/>
      </c:valAx>
      <c:valAx>
        <c:axId val="181163648"/>
        <c:scaling>
          <c:orientation val="minMax"/>
          <c:max val="1000"/>
        </c:scaling>
        <c:delete val="0"/>
        <c:axPos val="r"/>
        <c:numFmt formatCode="#,##0" sourceLinked="1"/>
        <c:majorTickMark val="out"/>
        <c:minorTickMark val="none"/>
        <c:tickLblPos val="nextTo"/>
        <c:crossAx val="154382336"/>
        <c:crosses val="max"/>
        <c:crossBetween val="between"/>
      </c:valAx>
      <c:catAx>
        <c:axId val="1543823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1163648"/>
        <c:crosses val="autoZero"/>
        <c:auto val="1"/>
        <c:lblAlgn val="ctr"/>
        <c:lblOffset val="100"/>
        <c:noMultiLvlLbl val="0"/>
      </c:cat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  <c:extLst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Comparativa_Salarios!TD_Br_4</c:name>
    <c:fmtId val="14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Grupo profesional según convenio vs Promedio de Salario normalizado de mujeres y hombres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spPr>
          <a:solidFill>
            <a:srgbClr val="92D050"/>
          </a:solidFill>
        </c:spPr>
        <c:marker>
          <c:symbol val="none"/>
        </c:marker>
      </c:pivotFmt>
      <c:pivotFmt>
        <c:idx val="25"/>
        <c:spPr>
          <a:solidFill>
            <a:srgbClr val="FF9900"/>
          </a:solidFill>
        </c:spPr>
        <c:marker>
          <c:symbol val="none"/>
        </c:marker>
      </c:pivotFmt>
      <c:pivotFmt>
        <c:idx val="2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noFill/>
          <a:ln>
            <a:noFill/>
          </a:ln>
        </c:spPr>
        <c:marker>
          <c:symbol val="none"/>
        </c:marker>
      </c:pivotFmt>
      <c:pivotFmt>
        <c:idx val="3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4"/>
        <c:spPr>
          <a:solidFill>
            <a:srgbClr val="92D050"/>
          </a:solidFill>
        </c:spPr>
        <c:marker>
          <c:symbol val="none"/>
        </c:marker>
      </c:pivotFmt>
      <c:pivotFmt>
        <c:idx val="35"/>
        <c:spPr>
          <a:solidFill>
            <a:srgbClr val="FF9900"/>
          </a:solidFill>
        </c:spPr>
        <c:marker>
          <c:symbol val="none"/>
        </c:marker>
      </c:pivotFmt>
      <c:pivotFmt>
        <c:idx val="36"/>
        <c:spPr>
          <a:noFill/>
          <a:ln>
            <a:noFill/>
          </a:ln>
        </c:spPr>
        <c:marker>
          <c:symbol val="none"/>
        </c:marker>
      </c:pivotFmt>
      <c:pivotFmt>
        <c:idx val="3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0"/>
        <c:spPr>
          <a:solidFill>
            <a:srgbClr val="92D050"/>
          </a:solidFill>
        </c:spPr>
        <c:marker>
          <c:symbol val="none"/>
        </c:marker>
      </c:pivotFmt>
      <c:pivotFmt>
        <c:idx val="41"/>
        <c:spPr>
          <a:solidFill>
            <a:srgbClr val="FF9900"/>
          </a:solidFill>
        </c:spPr>
        <c:marker>
          <c:symbol val="none"/>
        </c:marker>
      </c:pivotFmt>
      <c:pivotFmt>
        <c:idx val="42"/>
        <c:spPr>
          <a:noFill/>
          <a:ln>
            <a:noFill/>
          </a:ln>
        </c:spPr>
        <c:marker>
          <c:symbol val="none"/>
        </c:marker>
      </c:pivotFmt>
      <c:pivotFmt>
        <c:idx val="4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6"/>
        <c:spPr>
          <a:solidFill>
            <a:srgbClr val="92D050"/>
          </a:solidFill>
        </c:spPr>
        <c:marker>
          <c:symbol val="none"/>
        </c:marker>
      </c:pivotFmt>
      <c:pivotFmt>
        <c:idx val="47"/>
        <c:spPr>
          <a:solidFill>
            <a:srgbClr val="FF9900"/>
          </a:solidFill>
        </c:spPr>
        <c:marker>
          <c:symbol val="none"/>
        </c:marker>
      </c:pivotFmt>
      <c:pivotFmt>
        <c:idx val="48"/>
        <c:spPr>
          <a:noFill/>
          <a:ln>
            <a:noFill/>
          </a:ln>
        </c:spPr>
        <c:marker>
          <c:symbol val="none"/>
        </c:marker>
      </c:pivotFmt>
      <c:pivotFmt>
        <c:idx val="4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2"/>
        <c:spPr>
          <a:solidFill>
            <a:srgbClr val="92D050"/>
          </a:solidFill>
        </c:spPr>
        <c:marker>
          <c:symbol val="none"/>
        </c:marker>
      </c:pivotFmt>
      <c:pivotFmt>
        <c:idx val="53"/>
        <c:spPr>
          <a:solidFill>
            <a:srgbClr val="FF9900"/>
          </a:solidFill>
        </c:spPr>
        <c:marker>
          <c:symbol val="none"/>
        </c:marker>
      </c:pivotFmt>
      <c:pivotFmt>
        <c:idx val="54"/>
        <c:spPr>
          <a:noFill/>
          <a:ln>
            <a:noFill/>
          </a:ln>
        </c:spPr>
        <c:marker>
          <c:symbol val="none"/>
        </c:marker>
      </c:pivotFmt>
      <c:pivotFmt>
        <c:idx val="5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8"/>
        <c:spPr>
          <a:solidFill>
            <a:srgbClr val="92D050"/>
          </a:solidFill>
        </c:spPr>
        <c:marker>
          <c:symbol val="none"/>
        </c:marker>
      </c:pivotFmt>
      <c:pivotFmt>
        <c:idx val="59"/>
        <c:spPr>
          <a:solidFill>
            <a:srgbClr val="FF9900"/>
          </a:solidFill>
        </c:spPr>
        <c:marker>
          <c:symbol val="none"/>
        </c:marker>
      </c:pivotFmt>
      <c:pivotFmt>
        <c:idx val="60"/>
        <c:spPr>
          <a:noFill/>
          <a:ln>
            <a:noFill/>
          </a:ln>
        </c:spPr>
        <c:marker>
          <c:symbol val="none"/>
        </c:marker>
      </c:pivotFmt>
      <c:pivotFmt>
        <c:idx val="6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64"/>
        <c:spPr>
          <a:solidFill>
            <a:srgbClr val="92D050"/>
          </a:solidFill>
        </c:spPr>
        <c:marker>
          <c:symbol val="none"/>
        </c:marker>
      </c:pivotFmt>
      <c:pivotFmt>
        <c:idx val="65"/>
        <c:spPr>
          <a:solidFill>
            <a:srgbClr val="FF9900"/>
          </a:solidFill>
        </c:spPr>
        <c:marker>
          <c:symbol val="none"/>
        </c:marker>
      </c:pivotFmt>
      <c:pivotFmt>
        <c:idx val="66"/>
        <c:spPr>
          <a:noFill/>
          <a:ln>
            <a:noFill/>
          </a:ln>
        </c:spPr>
        <c:marker>
          <c:symbol val="none"/>
        </c:marker>
      </c:pivotFmt>
      <c:pivotFmt>
        <c:idx val="6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0"/>
        <c:spPr>
          <a:solidFill>
            <a:srgbClr val="92D050"/>
          </a:solidFill>
        </c:spPr>
        <c:marker>
          <c:symbol val="none"/>
        </c:marker>
      </c:pivotFmt>
      <c:pivotFmt>
        <c:idx val="71"/>
        <c:spPr>
          <a:solidFill>
            <a:srgbClr val="FF9900"/>
          </a:solidFill>
        </c:spPr>
        <c:marker>
          <c:symbol val="none"/>
        </c:marker>
      </c:pivotFmt>
      <c:pivotFmt>
        <c:idx val="72"/>
        <c:spPr>
          <a:noFill/>
          <a:ln>
            <a:noFill/>
          </a:ln>
        </c:spPr>
        <c:marker>
          <c:symbol val="none"/>
        </c:marker>
      </c:pivotFmt>
      <c:pivotFmt>
        <c:idx val="7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6"/>
        <c:spPr>
          <a:solidFill>
            <a:srgbClr val="92D050"/>
          </a:solidFill>
        </c:spPr>
        <c:marker>
          <c:symbol val="none"/>
        </c:marker>
      </c:pivotFmt>
      <c:pivotFmt>
        <c:idx val="77"/>
        <c:spPr>
          <a:solidFill>
            <a:srgbClr val="FF9900"/>
          </a:solidFill>
        </c:spPr>
        <c:marker>
          <c:symbol val="none"/>
        </c:marker>
      </c:pivotFmt>
      <c:pivotFmt>
        <c:idx val="78"/>
        <c:spPr>
          <a:noFill/>
          <a:ln>
            <a:noFill/>
          </a:ln>
        </c:spPr>
        <c:marker>
          <c:symbol val="none"/>
        </c:marker>
      </c:pivotFmt>
      <c:pivotFmt>
        <c:idx val="7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2"/>
        <c:spPr>
          <a:solidFill>
            <a:srgbClr val="92D050"/>
          </a:solidFill>
        </c:spPr>
        <c:marker>
          <c:symbol val="none"/>
        </c:marker>
      </c:pivotFmt>
      <c:pivotFmt>
        <c:idx val="83"/>
        <c:spPr>
          <a:solidFill>
            <a:srgbClr val="FF9900"/>
          </a:solidFill>
        </c:spPr>
        <c:marker>
          <c:symbol val="none"/>
        </c:marker>
      </c:pivotFmt>
      <c:pivotFmt>
        <c:idx val="84"/>
        <c:spPr>
          <a:noFill/>
          <a:ln>
            <a:noFill/>
          </a:ln>
        </c:spPr>
        <c:marker>
          <c:symbol val="none"/>
        </c:marker>
      </c:pivotFmt>
      <c:pivotFmt>
        <c:idx val="8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8"/>
        <c:spPr>
          <a:solidFill>
            <a:srgbClr val="92D050"/>
          </a:solidFill>
        </c:spPr>
        <c:marker>
          <c:symbol val="none"/>
        </c:marker>
      </c:pivotFmt>
      <c:pivotFmt>
        <c:idx val="89"/>
        <c:spPr>
          <a:solidFill>
            <a:srgbClr val="FF9900"/>
          </a:solidFill>
        </c:spPr>
        <c:marker>
          <c:symbol val="none"/>
        </c:marker>
      </c:pivotFmt>
      <c:pivotFmt>
        <c:idx val="90"/>
        <c:spPr>
          <a:noFill/>
          <a:ln>
            <a:noFill/>
          </a:ln>
        </c:spPr>
        <c:marker>
          <c:symbol val="none"/>
        </c:marker>
      </c:pivotFmt>
      <c:pivotFmt>
        <c:idx val="9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94"/>
        <c:spPr>
          <a:solidFill>
            <a:srgbClr val="92D050"/>
          </a:solidFill>
        </c:spPr>
        <c:marker>
          <c:symbol val="none"/>
        </c:marker>
      </c:pivotFmt>
      <c:pivotFmt>
        <c:idx val="95"/>
        <c:spPr>
          <a:solidFill>
            <a:srgbClr val="FF9900"/>
          </a:solidFill>
        </c:spPr>
        <c:marker>
          <c:symbol val="none"/>
        </c:marker>
      </c:pivotFmt>
      <c:pivotFmt>
        <c:idx val="96"/>
        <c:spPr>
          <a:noFill/>
          <a:ln>
            <a:noFill/>
          </a:ln>
        </c:spPr>
        <c:marker>
          <c:symbol val="none"/>
        </c:marker>
      </c:pivotFmt>
      <c:pivotFmt>
        <c:idx val="9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00"/>
        <c:spPr>
          <a:solidFill>
            <a:srgbClr val="92D050"/>
          </a:solidFill>
        </c:spPr>
        <c:marker>
          <c:symbol val="none"/>
        </c:marker>
      </c:pivotFmt>
      <c:pivotFmt>
        <c:idx val="101"/>
        <c:spPr>
          <a:solidFill>
            <a:srgbClr val="FF9900"/>
          </a:solidFill>
        </c:spPr>
        <c:marker>
          <c:symbol val="none"/>
        </c:marker>
      </c:pivotFmt>
      <c:pivotFmt>
        <c:idx val="102"/>
        <c:spPr>
          <a:noFill/>
          <a:ln>
            <a:noFill/>
          </a:ln>
        </c:spPr>
        <c:marker>
          <c:symbol val="none"/>
        </c:marker>
      </c:pivotFmt>
      <c:pivotFmt>
        <c:idx val="10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06"/>
        <c:spPr>
          <a:solidFill>
            <a:srgbClr val="92D050"/>
          </a:solidFill>
        </c:spPr>
        <c:marker>
          <c:symbol val="none"/>
        </c:marker>
      </c:pivotFmt>
      <c:pivotFmt>
        <c:idx val="107"/>
        <c:spPr>
          <a:solidFill>
            <a:srgbClr val="FF9900"/>
          </a:solidFill>
        </c:spPr>
        <c:marker>
          <c:symbol val="none"/>
        </c:marker>
      </c:pivotFmt>
      <c:pivotFmt>
        <c:idx val="108"/>
        <c:spPr>
          <a:noFill/>
          <a:ln>
            <a:noFill/>
          </a:ln>
        </c:spPr>
        <c:marker>
          <c:symbol val="none"/>
        </c:marker>
      </c:pivotFmt>
      <c:pivotFmt>
        <c:idx val="109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  <c:pivotFmt>
        <c:idx val="110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0.104276581046315"/>
          <c:y val="0.22739846408087899"/>
          <c:w val="0.87835830334981402"/>
          <c:h val="0.564853405017921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Comparativa_Salarios'!$J$60</c:f>
              <c:strCache>
                <c:ptCount val="1"/>
                <c:pt idx="0">
                  <c:v>Salario_Base_según_Convenio_por_Grupo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Comparativa_Salarios'!$J$61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Comparativa_Salarios'!$K$60</c:f>
              <c:strCache>
                <c:ptCount val="1"/>
                <c:pt idx="0">
                  <c:v>Salario_Base_Normalizado_Mujeres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Comparativa_Salarios'!$K$61</c:f>
              <c:numCache>
                <c:formatCode>"€"#,##0_);[Red]\("€"#,##0\)</c:formatCode>
                <c:ptCount val="1"/>
              </c:numCache>
            </c:numRef>
          </c:val>
        </c:ser>
        <c:ser>
          <c:idx val="2"/>
          <c:order val="2"/>
          <c:tx>
            <c:strRef>
              <c:f>'14_ Comparativa_Salarios'!$L$60</c:f>
              <c:strCache>
                <c:ptCount val="1"/>
                <c:pt idx="0">
                  <c:v>Salario_Base_Normalizado_Hombres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Comparativa_Salarios'!$L$61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3512960"/>
        <c:axId val="181165376"/>
      </c:barChart>
      <c:barChart>
        <c:barDir val="col"/>
        <c:grouping val="clustered"/>
        <c:varyColors val="0"/>
        <c:ser>
          <c:idx val="3"/>
          <c:order val="3"/>
          <c:tx>
            <c:strRef>
              <c:f>'14_ Comparativa_Salarios'!$M$60</c:f>
              <c:strCache>
                <c:ptCount val="1"/>
                <c:pt idx="0">
                  <c:v>Promedio de Puntos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Comparativa_Salarios'!$M$61</c:f>
              <c:numCache>
                <c:formatCode>#,##0</c:formatCode>
                <c:ptCount val="1"/>
              </c:numCache>
            </c:numRef>
          </c:val>
        </c:ser>
        <c:ser>
          <c:idx val="4"/>
          <c:order val="4"/>
          <c:tx>
            <c:strRef>
              <c:f>'14_ Comparativa_Salarios'!$N$60</c:f>
              <c:strCache>
                <c:ptCount val="1"/>
                <c:pt idx="0">
                  <c:v>Suma de Cuenta SN_M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Comparativa_Salarios'!$N$61</c:f>
              <c:numCache>
                <c:formatCode>0</c:formatCode>
                <c:ptCount val="1"/>
              </c:numCache>
            </c:numRef>
          </c:val>
        </c:ser>
        <c:ser>
          <c:idx val="5"/>
          <c:order val="5"/>
          <c:tx>
            <c:strRef>
              <c:f>'14_ Comparativa_Salarios'!$O$60</c:f>
              <c:strCache>
                <c:ptCount val="1"/>
                <c:pt idx="0">
                  <c:v>Suma de Cuenta SN_H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Comparativa_Salarios'!$I$61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Comparativa_Salarios'!$O$61</c:f>
              <c:numCache>
                <c:formatCode>0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4384384"/>
        <c:axId val="204791808"/>
      </c:barChart>
      <c:catAx>
        <c:axId val="153512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81165376"/>
        <c:crosses val="autoZero"/>
        <c:auto val="1"/>
        <c:lblAlgn val="ctr"/>
        <c:lblOffset val="100"/>
        <c:noMultiLvlLbl val="0"/>
      </c:catAx>
      <c:valAx>
        <c:axId val="181165376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3512960"/>
        <c:crosses val="autoZero"/>
        <c:crossBetween val="between"/>
      </c:valAx>
      <c:valAx>
        <c:axId val="204791808"/>
        <c:scaling>
          <c:orientation val="minMax"/>
        </c:scaling>
        <c:delete val="1"/>
        <c:axPos val="r"/>
        <c:numFmt formatCode="#,##0" sourceLinked="1"/>
        <c:majorTickMark val="out"/>
        <c:minorTickMark val="none"/>
        <c:tickLblPos val="nextTo"/>
        <c:crossAx val="154384384"/>
        <c:crosses val="max"/>
        <c:crossBetween val="between"/>
      </c:valAx>
      <c:catAx>
        <c:axId val="154384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4791808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  <c:extLst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Comparativa_Salarios!TD_Br_6</c:name>
    <c:fmtId val="12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puesto de trabajo según convenio vs Promedio de Salario normalizado de mujeres y hombres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spPr>
          <a:solidFill>
            <a:srgbClr val="92D050"/>
          </a:solidFill>
        </c:spPr>
        <c:marker>
          <c:symbol val="none"/>
        </c:marker>
      </c:pivotFmt>
      <c:pivotFmt>
        <c:idx val="25"/>
        <c:spPr>
          <a:solidFill>
            <a:srgbClr val="FF9900"/>
          </a:solidFill>
        </c:spPr>
        <c:marker>
          <c:symbol val="none"/>
        </c:marker>
      </c:pivotFmt>
      <c:pivotFmt>
        <c:idx val="2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s-E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noFill/>
          <a:ln>
            <a:noFill/>
          </a:ln>
        </c:spPr>
        <c:marker>
          <c:symbol val="none"/>
        </c:marker>
      </c:pivotFmt>
      <c:pivotFmt>
        <c:idx val="3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4"/>
        <c:spPr>
          <a:solidFill>
            <a:srgbClr val="92D050"/>
          </a:solidFill>
        </c:spPr>
        <c:marker>
          <c:symbol val="none"/>
        </c:marker>
      </c:pivotFmt>
      <c:pivotFmt>
        <c:idx val="35"/>
        <c:spPr>
          <a:solidFill>
            <a:srgbClr val="FF9900"/>
          </a:solidFill>
        </c:spPr>
        <c:marker>
          <c:symbol val="none"/>
        </c:marker>
      </c:pivotFmt>
      <c:pivotFmt>
        <c:idx val="36"/>
        <c:spPr>
          <a:noFill/>
          <a:ln>
            <a:noFill/>
          </a:ln>
        </c:spPr>
        <c:marker>
          <c:symbol val="none"/>
        </c:marker>
      </c:pivotFmt>
      <c:pivotFmt>
        <c:idx val="3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0"/>
        <c:spPr>
          <a:solidFill>
            <a:srgbClr val="92D050"/>
          </a:solidFill>
        </c:spPr>
        <c:marker>
          <c:symbol val="none"/>
        </c:marker>
      </c:pivotFmt>
      <c:pivotFmt>
        <c:idx val="41"/>
        <c:spPr>
          <a:solidFill>
            <a:srgbClr val="FF9900"/>
          </a:solidFill>
        </c:spPr>
        <c:marker>
          <c:symbol val="none"/>
        </c:marker>
      </c:pivotFmt>
      <c:pivotFmt>
        <c:idx val="42"/>
        <c:spPr>
          <a:noFill/>
          <a:ln>
            <a:noFill/>
          </a:ln>
        </c:spPr>
        <c:marker>
          <c:symbol val="none"/>
        </c:marker>
      </c:pivotFmt>
      <c:pivotFmt>
        <c:idx val="4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6"/>
        <c:spPr>
          <a:solidFill>
            <a:srgbClr val="92D050"/>
          </a:solidFill>
        </c:spPr>
        <c:marker>
          <c:symbol val="none"/>
        </c:marker>
      </c:pivotFmt>
      <c:pivotFmt>
        <c:idx val="47"/>
        <c:spPr>
          <a:solidFill>
            <a:srgbClr val="FF9900"/>
          </a:solidFill>
        </c:spPr>
        <c:marker>
          <c:symbol val="none"/>
        </c:marker>
      </c:pivotFmt>
      <c:pivotFmt>
        <c:idx val="48"/>
        <c:spPr>
          <a:noFill/>
          <a:ln>
            <a:noFill/>
          </a:ln>
        </c:spPr>
        <c:marker>
          <c:symbol val="none"/>
        </c:marker>
      </c:pivotFmt>
      <c:pivotFmt>
        <c:idx val="4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2"/>
        <c:spPr>
          <a:solidFill>
            <a:srgbClr val="92D050"/>
          </a:solidFill>
        </c:spPr>
        <c:marker>
          <c:symbol val="none"/>
        </c:marker>
      </c:pivotFmt>
      <c:pivotFmt>
        <c:idx val="53"/>
        <c:spPr>
          <a:solidFill>
            <a:srgbClr val="FF9900"/>
          </a:solidFill>
        </c:spPr>
        <c:marker>
          <c:symbol val="none"/>
        </c:marker>
      </c:pivotFmt>
      <c:pivotFmt>
        <c:idx val="54"/>
        <c:spPr>
          <a:noFill/>
          <a:ln>
            <a:noFill/>
          </a:ln>
        </c:spPr>
        <c:marker>
          <c:symbol val="none"/>
        </c:marker>
      </c:pivotFmt>
      <c:pivotFmt>
        <c:idx val="5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58"/>
        <c:spPr>
          <a:solidFill>
            <a:srgbClr val="92D050"/>
          </a:solidFill>
        </c:spPr>
        <c:marker>
          <c:symbol val="none"/>
        </c:marker>
      </c:pivotFmt>
      <c:pivotFmt>
        <c:idx val="59"/>
        <c:spPr>
          <a:solidFill>
            <a:srgbClr val="FF9900"/>
          </a:solidFill>
        </c:spPr>
        <c:marker>
          <c:symbol val="none"/>
        </c:marker>
      </c:pivotFmt>
      <c:pivotFmt>
        <c:idx val="60"/>
        <c:spPr>
          <a:noFill/>
          <a:ln>
            <a:noFill/>
          </a:ln>
        </c:spPr>
        <c:marker>
          <c:symbol val="none"/>
        </c:marker>
      </c:pivotFmt>
      <c:pivotFmt>
        <c:idx val="61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64"/>
        <c:spPr>
          <a:solidFill>
            <a:srgbClr val="92D050"/>
          </a:solidFill>
        </c:spPr>
        <c:marker>
          <c:symbol val="none"/>
        </c:marker>
      </c:pivotFmt>
      <c:pivotFmt>
        <c:idx val="65"/>
        <c:spPr>
          <a:solidFill>
            <a:srgbClr val="FF9900"/>
          </a:solidFill>
        </c:spPr>
        <c:marker>
          <c:symbol val="none"/>
        </c:marker>
      </c:pivotFmt>
      <c:pivotFmt>
        <c:idx val="66"/>
        <c:spPr>
          <a:noFill/>
          <a:ln>
            <a:noFill/>
          </a:ln>
        </c:spPr>
        <c:marker>
          <c:symbol val="none"/>
        </c:marker>
      </c:pivotFmt>
      <c:pivotFmt>
        <c:idx val="67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0"/>
        <c:spPr>
          <a:solidFill>
            <a:srgbClr val="92D050"/>
          </a:solidFill>
        </c:spPr>
        <c:marker>
          <c:symbol val="none"/>
        </c:marker>
      </c:pivotFmt>
      <c:pivotFmt>
        <c:idx val="71"/>
        <c:spPr>
          <a:solidFill>
            <a:srgbClr val="FF9900"/>
          </a:solidFill>
        </c:spPr>
        <c:marker>
          <c:symbol val="none"/>
        </c:marker>
      </c:pivotFmt>
      <c:pivotFmt>
        <c:idx val="72"/>
        <c:spPr>
          <a:noFill/>
          <a:ln>
            <a:noFill/>
          </a:ln>
        </c:spPr>
        <c:marker>
          <c:symbol val="none"/>
        </c:marker>
      </c:pivotFmt>
      <c:pivotFmt>
        <c:idx val="73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76"/>
        <c:spPr>
          <a:solidFill>
            <a:srgbClr val="92D050"/>
          </a:solidFill>
        </c:spPr>
        <c:marker>
          <c:symbol val="none"/>
        </c:marker>
      </c:pivotFmt>
      <c:pivotFmt>
        <c:idx val="77"/>
        <c:spPr>
          <a:solidFill>
            <a:srgbClr val="FF9900"/>
          </a:solidFill>
        </c:spPr>
        <c:marker>
          <c:symbol val="none"/>
        </c:marker>
      </c:pivotFmt>
      <c:pivotFmt>
        <c:idx val="78"/>
        <c:spPr>
          <a:noFill/>
          <a:ln>
            <a:noFill/>
          </a:ln>
        </c:spPr>
        <c:marker>
          <c:symbol val="none"/>
        </c:marker>
      </c:pivotFmt>
      <c:pivotFmt>
        <c:idx val="79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2"/>
        <c:spPr>
          <a:solidFill>
            <a:srgbClr val="92D050"/>
          </a:solidFill>
        </c:spPr>
        <c:marker>
          <c:symbol val="none"/>
        </c:marker>
      </c:pivotFmt>
      <c:pivotFmt>
        <c:idx val="83"/>
        <c:spPr>
          <a:solidFill>
            <a:srgbClr val="FF9900"/>
          </a:solidFill>
        </c:spPr>
        <c:marker>
          <c:symbol val="none"/>
        </c:marker>
      </c:pivotFmt>
      <c:pivotFmt>
        <c:idx val="84"/>
        <c:spPr>
          <a:noFill/>
          <a:ln>
            <a:noFill/>
          </a:ln>
        </c:spPr>
        <c:marker>
          <c:symbol val="none"/>
        </c:marker>
      </c:pivotFmt>
      <c:pivotFmt>
        <c:idx val="85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noFill/>
          <a:ln>
            <a:noFill/>
          </a:ln>
        </c:spPr>
        <c:marker>
          <c:symbol val="none"/>
        </c:marker>
        <c:dLbl>
          <c:idx val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88"/>
        <c:spPr>
          <a:solidFill>
            <a:srgbClr val="92D050"/>
          </a:solidFill>
        </c:spPr>
        <c:marker>
          <c:symbol val="none"/>
        </c:marker>
      </c:pivotFmt>
      <c:pivotFmt>
        <c:idx val="89"/>
        <c:spPr>
          <a:solidFill>
            <a:srgbClr val="FF9900"/>
          </a:solidFill>
        </c:spPr>
        <c:marker>
          <c:symbol val="none"/>
        </c:marker>
      </c:pivotFmt>
      <c:pivotFmt>
        <c:idx val="90"/>
        <c:spPr>
          <a:noFill/>
          <a:ln>
            <a:noFill/>
          </a:ln>
        </c:spPr>
        <c:marker>
          <c:symbol val="none"/>
        </c:marker>
      </c:pivotFmt>
      <c:pivotFmt>
        <c:idx val="91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94"/>
        <c:spPr>
          <a:solidFill>
            <a:srgbClr val="92D050"/>
          </a:solidFill>
        </c:spPr>
        <c:marker>
          <c:symbol val="none"/>
        </c:marker>
      </c:pivotFmt>
      <c:pivotFmt>
        <c:idx val="95"/>
        <c:spPr>
          <a:solidFill>
            <a:srgbClr val="FF9900"/>
          </a:solidFill>
        </c:spPr>
        <c:marker>
          <c:symbol val="none"/>
        </c:marker>
      </c:pivotFmt>
      <c:pivotFmt>
        <c:idx val="96"/>
        <c:spPr>
          <a:noFill/>
          <a:ln>
            <a:noFill/>
          </a:ln>
        </c:spPr>
        <c:marker>
          <c:symbol val="none"/>
        </c:marker>
      </c:pivotFmt>
      <c:pivotFmt>
        <c:idx val="97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00"/>
        <c:spPr>
          <a:solidFill>
            <a:srgbClr val="92D050"/>
          </a:solidFill>
        </c:spPr>
        <c:marker>
          <c:symbol val="none"/>
        </c:marker>
      </c:pivotFmt>
      <c:pivotFmt>
        <c:idx val="101"/>
        <c:spPr>
          <a:solidFill>
            <a:srgbClr val="FF9900"/>
          </a:solidFill>
        </c:spPr>
        <c:marker>
          <c:symbol val="none"/>
        </c:marker>
      </c:pivotFmt>
      <c:pivotFmt>
        <c:idx val="102"/>
        <c:spPr>
          <a:noFill/>
          <a:ln>
            <a:noFill/>
          </a:ln>
        </c:spPr>
        <c:marker>
          <c:symbol val="none"/>
        </c:marker>
      </c:pivotFmt>
      <c:pivotFmt>
        <c:idx val="103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noFill/>
          <a:ln>
            <a:noFill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04276581046315"/>
          <c:y val="0.207133691756272"/>
          <c:w val="0.87835830334981402"/>
          <c:h val="0.585118100358423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Comparativa_Salarios'!$J$115</c:f>
              <c:strCache>
                <c:ptCount val="1"/>
                <c:pt idx="0">
                  <c:v>Salario_Base_según_Convenio_por_Puesto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Comparativa_Salarios'!$J$116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Comparativa_Salarios'!$K$115</c:f>
              <c:strCache>
                <c:ptCount val="1"/>
                <c:pt idx="0">
                  <c:v>Salario_Base_Normalizado_Mujeres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Comparativa_Salarios'!$K$116</c:f>
              <c:numCache>
                <c:formatCode>"€"#,##0_);[Red]\("€"#,##0\)</c:formatCode>
                <c:ptCount val="1"/>
              </c:numCache>
            </c:numRef>
          </c:val>
        </c:ser>
        <c:ser>
          <c:idx val="2"/>
          <c:order val="2"/>
          <c:tx>
            <c:strRef>
              <c:f>'14_ Comparativa_Salarios'!$L$115</c:f>
              <c:strCache>
                <c:ptCount val="1"/>
                <c:pt idx="0">
                  <c:v>Salario_Base_Normalizado_Hombres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Comparativa_Salarios'!$L$116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5119616"/>
        <c:axId val="204793536"/>
      </c:barChart>
      <c:barChart>
        <c:barDir val="col"/>
        <c:grouping val="clustered"/>
        <c:varyColors val="0"/>
        <c:ser>
          <c:idx val="3"/>
          <c:order val="3"/>
          <c:tx>
            <c:strRef>
              <c:f>'14_ Comparativa_Salarios'!$M$115</c:f>
              <c:strCache>
                <c:ptCount val="1"/>
                <c:pt idx="0">
                  <c:v>Promedio de Puntos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Comparativa_Salarios'!$M$116</c:f>
              <c:numCache>
                <c:formatCode>#,##0</c:formatCode>
                <c:ptCount val="1"/>
              </c:numCache>
            </c:numRef>
          </c:val>
        </c:ser>
        <c:ser>
          <c:idx val="4"/>
          <c:order val="4"/>
          <c:tx>
            <c:strRef>
              <c:f>'14_ Comparativa_Salarios'!$N$115</c:f>
              <c:strCache>
                <c:ptCount val="1"/>
                <c:pt idx="0">
                  <c:v>Suma de Cuenta SN_M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Comparativa_Salarios'!$N$116</c:f>
              <c:numCache>
                <c:formatCode>0</c:formatCode>
                <c:ptCount val="1"/>
              </c:numCache>
            </c:numRef>
          </c:val>
        </c:ser>
        <c:ser>
          <c:idx val="5"/>
          <c:order val="5"/>
          <c:tx>
            <c:strRef>
              <c:f>'14_ Comparativa_Salarios'!$O$115</c:f>
              <c:strCache>
                <c:ptCount val="1"/>
                <c:pt idx="0">
                  <c:v>Suma de Cuenta SN_H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Comparativa_Salarios'!$I$116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Comparativa_Salarios'!$O$116</c:f>
              <c:numCache>
                <c:formatCode>0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5121664"/>
        <c:axId val="204794112"/>
      </c:barChart>
      <c:catAx>
        <c:axId val="1551196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04793536"/>
        <c:crosses val="autoZero"/>
        <c:auto val="1"/>
        <c:lblAlgn val="ctr"/>
        <c:lblOffset val="100"/>
        <c:noMultiLvlLbl val="0"/>
      </c:catAx>
      <c:valAx>
        <c:axId val="204793536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5119616"/>
        <c:crosses val="autoZero"/>
        <c:crossBetween val="between"/>
      </c:valAx>
      <c:valAx>
        <c:axId val="204794112"/>
        <c:scaling>
          <c:orientation val="minMax"/>
        </c:scaling>
        <c:delete val="1"/>
        <c:axPos val="r"/>
        <c:numFmt formatCode="#,##0" sourceLinked="1"/>
        <c:majorTickMark val="out"/>
        <c:minorTickMark val="none"/>
        <c:tickLblPos val="nextTo"/>
        <c:crossAx val="155121664"/>
        <c:crosses val="max"/>
        <c:crossBetween val="between"/>
      </c:valAx>
      <c:catAx>
        <c:axId val="155121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479411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  <c:userShapes r:id="rId1"/>
  <c:extLst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[Hrrta_SVPT.xlsx]14_ Comparativa_Salarios!TD_Br_5</c:name>
    <c:fmtId val="17"/>
  </c:pivotSource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Salario por puesto de trabajo según convenio vs Promedio de Salario normalizado para cada puesto de trabajo</a:t>
            </a:r>
            <a:endParaRPr lang="es-ES"/>
          </a:p>
        </c:rich>
      </c:tx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9"/>
        <c:marker>
          <c:symbol val="none"/>
        </c:marker>
      </c:pivotFmt>
      <c:pivotFmt>
        <c:idx val="1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4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5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17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18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0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1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3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4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6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27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29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0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/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2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3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5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6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38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39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spPr>
          <a:solidFill>
            <a:schemeClr val="tx2">
              <a:lumMod val="40000"/>
              <a:lumOff val="60000"/>
            </a:schemeClr>
          </a:solidFill>
        </c:spPr>
        <c:marker>
          <c:symbol val="none"/>
        </c:marker>
      </c:pivotFmt>
      <c:pivotFmt>
        <c:idx val="41"/>
        <c:spPr>
          <a:solidFill>
            <a:schemeClr val="accent2">
              <a:lumMod val="60000"/>
              <a:lumOff val="40000"/>
            </a:schemeClr>
          </a:solidFill>
        </c:spPr>
        <c:marker>
          <c:symbol val="none"/>
        </c:marker>
      </c:pivotFmt>
      <c:pivotFmt>
        <c:idx val="42"/>
        <c:spPr>
          <a:ln>
            <a:noFill/>
          </a:ln>
        </c:spPr>
        <c:marker>
          <c:symbol val="square"/>
          <c:size val="7"/>
          <c:spPr>
            <a:solidFill>
              <a:srgbClr val="0070C0"/>
            </a:solidFill>
            <a:ln>
              <a:noFill/>
            </a:ln>
          </c:spPr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/>
            <a:lstStyle/>
            <a:p>
              <a:pPr>
                <a:defRPr b="1"/>
              </a:pPr>
              <a:endParaRPr lang="es-ES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5.7881083230390797E-2"/>
          <c:y val="0.206736559139785"/>
          <c:w val="0.89137342484556403"/>
          <c:h val="0.6862519713261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'14_ Comparativa_Salarios'!$C$115</c:f>
              <c:strCache>
                <c:ptCount val="1"/>
                <c:pt idx="0">
                  <c:v>Salario_Base_según_Convenio_por_Puesto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cat>
            <c:strRef>
              <c:f>'14_ Comparativa_Salarios'!$B$116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Comparativa_Salarios'!$C$116</c:f>
              <c:numCache>
                <c:formatCode>"€"#,##0_);[Red]\("€"#,##0\)</c:formatCode>
                <c:ptCount val="1"/>
              </c:numCache>
            </c:numRef>
          </c:val>
        </c:ser>
        <c:ser>
          <c:idx val="1"/>
          <c:order val="1"/>
          <c:tx>
            <c:strRef>
              <c:f>'14_ Comparativa_Salarios'!$D$115</c:f>
              <c:strCache>
                <c:ptCount val="1"/>
                <c:pt idx="0">
                  <c:v>Promedio de Salario anual NORMALIZADO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strRef>
              <c:f>'14_ Comparativa_Salarios'!$B$116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Comparativa_Salarios'!$D$116</c:f>
              <c:numCache>
                <c:formatCode>"€"#,##0_);[Red]\("€"#,##0\)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55121152"/>
        <c:axId val="204795840"/>
      </c:barChart>
      <c:lineChart>
        <c:grouping val="stacked"/>
        <c:varyColors val="0"/>
        <c:ser>
          <c:idx val="2"/>
          <c:order val="2"/>
          <c:tx>
            <c:strRef>
              <c:f>'14_ Comparativa_Salarios'!$E$115</c:f>
              <c:strCache>
                <c:ptCount val="1"/>
                <c:pt idx="0">
                  <c:v>Puntos.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7"/>
            <c:spPr>
              <a:solidFill>
                <a:srgbClr val="0070C0"/>
              </a:solidFill>
              <a:ln>
                <a:noFill/>
              </a:ln>
            </c:spPr>
          </c:marker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E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'14_ Comparativa_Salarios'!$B$116</c:f>
              <c:strCache>
                <c:ptCount val="1"/>
                <c:pt idx="0">
                  <c:v>Total general</c:v>
                </c:pt>
              </c:strCache>
            </c:strRef>
          </c:cat>
          <c:val>
            <c:numRef>
              <c:f>'14_ Comparativa_Salarios'!$E$116</c:f>
              <c:numCache>
                <c:formatCode>#,##0</c:formatCode>
                <c:ptCount val="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123200"/>
        <c:axId val="204796416"/>
      </c:lineChart>
      <c:catAx>
        <c:axId val="155121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04795840"/>
        <c:crosses val="autoZero"/>
        <c:auto val="1"/>
        <c:lblAlgn val="ctr"/>
        <c:lblOffset val="100"/>
        <c:noMultiLvlLbl val="0"/>
      </c:catAx>
      <c:valAx>
        <c:axId val="204795840"/>
        <c:scaling>
          <c:orientation val="minMax"/>
        </c:scaling>
        <c:delete val="0"/>
        <c:axPos val="l"/>
        <c:majorGridlines/>
        <c:numFmt formatCode="&quot;€&quot;#,##0_);[Red]\(&quot;€&quot;#,##0\)" sourceLinked="1"/>
        <c:majorTickMark val="none"/>
        <c:minorTickMark val="none"/>
        <c:tickLblPos val="nextTo"/>
        <c:spPr>
          <a:ln w="9525">
            <a:noFill/>
          </a:ln>
        </c:spPr>
        <c:crossAx val="155121152"/>
        <c:crosses val="autoZero"/>
        <c:crossBetween val="between"/>
      </c:valAx>
      <c:valAx>
        <c:axId val="204796416"/>
        <c:scaling>
          <c:orientation val="minMax"/>
          <c:max val="1000"/>
        </c:scaling>
        <c:delete val="0"/>
        <c:axPos val="r"/>
        <c:numFmt formatCode="#,##0" sourceLinked="1"/>
        <c:majorTickMark val="out"/>
        <c:minorTickMark val="none"/>
        <c:tickLblPos val="nextTo"/>
        <c:crossAx val="155123200"/>
        <c:crosses val="max"/>
        <c:crossBetween val="between"/>
      </c:valAx>
      <c:catAx>
        <c:axId val="155123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4796416"/>
        <c:crosses val="autoZero"/>
        <c:auto val="1"/>
        <c:lblAlgn val="ctr"/>
        <c:lblOffset val="100"/>
        <c:noMultiLvlLbl val="0"/>
      </c:cat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/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9. An&#225;lisis_G&#233;nero_Puestos_Ind'!A1"/><Relationship Id="rId13" Type="http://schemas.openxmlformats.org/officeDocument/2006/relationships/hyperlink" Target="#'14. Comparativa_Salarios'!A1"/><Relationship Id="rId3" Type="http://schemas.openxmlformats.org/officeDocument/2006/relationships/hyperlink" Target="#'1. Definici&#243;n_Factores'!A1"/><Relationship Id="rId7" Type="http://schemas.openxmlformats.org/officeDocument/2006/relationships/hyperlink" Target="#'7. Puntuaci&#243;n_Puestos'!A1"/><Relationship Id="rId12" Type="http://schemas.openxmlformats.org/officeDocument/2006/relationships/hyperlink" Target="#'13. Informaci&#243;n_Salarios'!A1"/><Relationship Id="rId17" Type="http://schemas.openxmlformats.org/officeDocument/2006/relationships/image" Target="../media/image3.png"/><Relationship Id="rId2" Type="http://schemas.openxmlformats.org/officeDocument/2006/relationships/hyperlink" Target="#'5_6. Determinaci&#243;n_Puestos'!A1"/><Relationship Id="rId16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hyperlink" Target="#'3. An&#225;lisis_Sistema_Valoraci&#243;n'!A1"/><Relationship Id="rId11" Type="http://schemas.openxmlformats.org/officeDocument/2006/relationships/hyperlink" Target="#'11. Asignaci&#243;n_Salarios_Puntos'!A1"/><Relationship Id="rId5" Type="http://schemas.openxmlformats.org/officeDocument/2006/relationships/hyperlink" Target="#'4. An&#225;lisis_G&#233;nero_SVPT'!A1"/><Relationship Id="rId15" Type="http://schemas.openxmlformats.org/officeDocument/2006/relationships/hyperlink" Target="http://es.creativecommons.org/blog/wp-content/uploads/2013/04/" TargetMode="External"/><Relationship Id="rId10" Type="http://schemas.openxmlformats.org/officeDocument/2006/relationships/hyperlink" Target="#'12. Datos_Salarios_Convenio'!A1"/><Relationship Id="rId4" Type="http://schemas.openxmlformats.org/officeDocument/2006/relationships/hyperlink" Target="#'2. Sistema_Valoraci&#243;n'!T&#237;tulos_a_imprimir"/><Relationship Id="rId9" Type="http://schemas.openxmlformats.org/officeDocument/2006/relationships/hyperlink" Target="#'10. Chequeo_Sistema_Valoraci&#243;n'!A1"/><Relationship Id="rId14" Type="http://schemas.openxmlformats.org/officeDocument/2006/relationships/hyperlink" Target="#'8. An&#225;lisis_G&#233;nero_Puestos_Glob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'2. Sistema_Valoraci&#243;n'!A1"/><Relationship Id="rId1" Type="http://schemas.openxmlformats.org/officeDocument/2006/relationships/hyperlink" Target="#'1. Definici&#243;n_Factores'!A3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nicio!A1"/><Relationship Id="rId2" Type="http://schemas.openxmlformats.org/officeDocument/2006/relationships/image" Target="../media/image4.png"/><Relationship Id="rId1" Type="http://schemas.openxmlformats.org/officeDocument/2006/relationships/hyperlink" Target="#'3. An&#225;lisis_Sistema_Valoraci&#243;n'!A1"/><Relationship Id="rId6" Type="http://schemas.openxmlformats.org/officeDocument/2006/relationships/image" Target="../media/image6.png"/><Relationship Id="rId5" Type="http://schemas.openxmlformats.org/officeDocument/2006/relationships/hyperlink" Target="#'1. Definici&#243;n_Factores'!A1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6.png"/><Relationship Id="rId2" Type="http://schemas.openxmlformats.org/officeDocument/2006/relationships/hyperlink" Target="#'4. An&#225;lisis_G&#233;nero_SVPT'!A1"/><Relationship Id="rId1" Type="http://schemas.openxmlformats.org/officeDocument/2006/relationships/chart" Target="../charts/chart1.xml"/><Relationship Id="rId6" Type="http://schemas.openxmlformats.org/officeDocument/2006/relationships/hyperlink" Target="#'2. Sistema_Valoraci&#243;n'!A1"/><Relationship Id="rId5" Type="http://schemas.openxmlformats.org/officeDocument/2006/relationships/image" Target="../media/image5.png"/><Relationship Id="rId4" Type="http://schemas.openxmlformats.org/officeDocument/2006/relationships/hyperlink" Target="#Inicio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5_6. Determinaci&#243;n_Puestos'!A1"/><Relationship Id="rId7" Type="http://schemas.openxmlformats.org/officeDocument/2006/relationships/hyperlink" Target="#'3. An&#225;lisis_Sistema_Valoraci&#243;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image" Target="../media/image5.png"/><Relationship Id="rId5" Type="http://schemas.openxmlformats.org/officeDocument/2006/relationships/hyperlink" Target="#Inicio!A1"/><Relationship Id="rId4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Inicio!A1"/><Relationship Id="rId2" Type="http://schemas.openxmlformats.org/officeDocument/2006/relationships/image" Target="../media/image4.png"/><Relationship Id="rId1" Type="http://schemas.openxmlformats.org/officeDocument/2006/relationships/hyperlink" Target="#'7. Puntuaci&#243;n_Puestos'!A1"/><Relationship Id="rId6" Type="http://schemas.openxmlformats.org/officeDocument/2006/relationships/image" Target="../media/image6.png"/><Relationship Id="rId5" Type="http://schemas.openxmlformats.org/officeDocument/2006/relationships/hyperlink" Target="#'4. An&#225;lisis_G&#233;nero_SVPT'!A1"/><Relationship Id="rId4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Inicio!A1"/><Relationship Id="rId2" Type="http://schemas.openxmlformats.org/officeDocument/2006/relationships/image" Target="../media/image4.png"/><Relationship Id="rId1" Type="http://schemas.openxmlformats.org/officeDocument/2006/relationships/hyperlink" Target="#'8. An&#225;lisis_G&#233;nero_Puestos_Glob'!A1"/><Relationship Id="rId6" Type="http://schemas.openxmlformats.org/officeDocument/2006/relationships/image" Target="../media/image6.png"/><Relationship Id="rId5" Type="http://schemas.openxmlformats.org/officeDocument/2006/relationships/hyperlink" Target="#'5_6. Determinaci&#243;n_Puestos'!A1"/><Relationship Id="rId4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'7. Puntuaci&#243;n_Puestos'!A1"/><Relationship Id="rId3" Type="http://schemas.openxmlformats.org/officeDocument/2006/relationships/chart" Target="../charts/chart6.xml"/><Relationship Id="rId7" Type="http://schemas.openxmlformats.org/officeDocument/2006/relationships/image" Target="../media/image5.png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hyperlink" Target="#Inicio!A1"/><Relationship Id="rId5" Type="http://schemas.openxmlformats.org/officeDocument/2006/relationships/image" Target="../media/image4.png"/><Relationship Id="rId4" Type="http://schemas.openxmlformats.org/officeDocument/2006/relationships/hyperlink" Target="#'9. An&#225;lisis_G&#233;nero_Puestos_Ind'!A1"/><Relationship Id="rId9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6.png"/><Relationship Id="rId2" Type="http://schemas.openxmlformats.org/officeDocument/2006/relationships/hyperlink" Target="#'10. Chequeo_Sistema_Valoraci&#243;n'!A1"/><Relationship Id="rId1" Type="http://schemas.openxmlformats.org/officeDocument/2006/relationships/chart" Target="../charts/chart7.xml"/><Relationship Id="rId6" Type="http://schemas.openxmlformats.org/officeDocument/2006/relationships/hyperlink" Target="#'8. An&#225;lisis_G&#233;nero_Puestos_Glob'!A1"/><Relationship Id="rId5" Type="http://schemas.openxmlformats.org/officeDocument/2006/relationships/image" Target="../media/image5.png"/><Relationship Id="rId4" Type="http://schemas.openxmlformats.org/officeDocument/2006/relationships/hyperlink" Target="#Inicio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6.png"/><Relationship Id="rId2" Type="http://schemas.openxmlformats.org/officeDocument/2006/relationships/hyperlink" Target="#'11. Asignaci&#243;n_Salarios_Puntos'!A1"/><Relationship Id="rId1" Type="http://schemas.openxmlformats.org/officeDocument/2006/relationships/chart" Target="../charts/chart8.xml"/><Relationship Id="rId6" Type="http://schemas.openxmlformats.org/officeDocument/2006/relationships/hyperlink" Target="#'9. An&#225;lisis_G&#233;nero_Puestos_Ind'!A1"/><Relationship Id="rId5" Type="http://schemas.openxmlformats.org/officeDocument/2006/relationships/image" Target="../media/image5.png"/><Relationship Id="rId4" Type="http://schemas.openxmlformats.org/officeDocument/2006/relationships/hyperlink" Target="#Inicio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6.png"/><Relationship Id="rId2" Type="http://schemas.openxmlformats.org/officeDocument/2006/relationships/hyperlink" Target="#'12. Datos_Salarios_Convenio'!A1"/><Relationship Id="rId1" Type="http://schemas.openxmlformats.org/officeDocument/2006/relationships/chart" Target="../charts/chart9.xml"/><Relationship Id="rId6" Type="http://schemas.openxmlformats.org/officeDocument/2006/relationships/hyperlink" Target="#'10. Chequeo_Sistema_Valoraci&#243;n'!A1"/><Relationship Id="rId5" Type="http://schemas.openxmlformats.org/officeDocument/2006/relationships/image" Target="../media/image5.png"/><Relationship Id="rId4" Type="http://schemas.openxmlformats.org/officeDocument/2006/relationships/hyperlink" Target="#Inicio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Inicio!A1"/><Relationship Id="rId2" Type="http://schemas.openxmlformats.org/officeDocument/2006/relationships/image" Target="../media/image4.png"/><Relationship Id="rId1" Type="http://schemas.openxmlformats.org/officeDocument/2006/relationships/hyperlink" Target="#'13. Informaci&#243;n_Salarios'!A1"/><Relationship Id="rId6" Type="http://schemas.openxmlformats.org/officeDocument/2006/relationships/image" Target="../media/image6.png"/><Relationship Id="rId5" Type="http://schemas.openxmlformats.org/officeDocument/2006/relationships/hyperlink" Target="#'11. Asignaci&#243;n_Salarios_Puntos'!A1"/><Relationship Id="rId4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Inicio!A1"/><Relationship Id="rId2" Type="http://schemas.openxmlformats.org/officeDocument/2006/relationships/image" Target="../media/image4.png"/><Relationship Id="rId1" Type="http://schemas.openxmlformats.org/officeDocument/2006/relationships/hyperlink" Target="#'14. Comparativa_Salarios'!A1"/><Relationship Id="rId6" Type="http://schemas.openxmlformats.org/officeDocument/2006/relationships/image" Target="../media/image6.png"/><Relationship Id="rId5" Type="http://schemas.openxmlformats.org/officeDocument/2006/relationships/hyperlink" Target="#'12. Datos_Salarios_Convenio'!A1"/><Relationship Id="rId4" Type="http://schemas.openxmlformats.org/officeDocument/2006/relationships/image" Target="../media/image5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chart" Target="../charts/chart12.xml"/><Relationship Id="rId7" Type="http://schemas.openxmlformats.org/officeDocument/2006/relationships/hyperlink" Target="#Inicio!A1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10" Type="http://schemas.openxmlformats.org/officeDocument/2006/relationships/image" Target="../media/image6.png"/><Relationship Id="rId4" Type="http://schemas.openxmlformats.org/officeDocument/2006/relationships/chart" Target="../charts/chart13.xml"/><Relationship Id="rId9" Type="http://schemas.openxmlformats.org/officeDocument/2006/relationships/hyperlink" Target="#'13. Informaci&#243;n_Salarios'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5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1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_rels/drawing6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'5_6. Determinaci&#243;n_Puesto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245268</xdr:colOff>
      <xdr:row>27</xdr:row>
      <xdr:rowOff>6348</xdr:rowOff>
    </xdr:from>
    <xdr:to>
      <xdr:col>14</xdr:col>
      <xdr:colOff>9693</xdr:colOff>
      <xdr:row>36</xdr:row>
      <xdr:rowOff>104775</xdr:rowOff>
    </xdr:to>
    <xdr:sp macro="" textlink="">
      <xdr:nvSpPr>
        <xdr:cNvPr id="2" name="14 Rectángulo"/>
        <xdr:cNvSpPr/>
      </xdr:nvSpPr>
      <xdr:spPr>
        <a:xfrm>
          <a:off x="245268" y="5111748"/>
          <a:ext cx="9794250" cy="1555752"/>
        </a:xfrm>
        <a:prstGeom prst="rect">
          <a:avLst/>
        </a:prstGeom>
        <a:solidFill>
          <a:srgbClr val="B2B2B2"/>
        </a:solidFill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" sz="36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2 </a:t>
          </a:r>
          <a:r>
            <a:rPr lang="es-ES" sz="24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Valoración de Puestos de Trabajo</a:t>
          </a:r>
          <a:endParaRPr lang="es-ES" sz="3600" b="1">
            <a:solidFill>
              <a:schemeClr val="tx1">
                <a:lumMod val="65000"/>
                <a:lumOff val="35000"/>
              </a:schemeClr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633925</xdr:colOff>
      <xdr:row>1</xdr:row>
      <xdr:rowOff>1005416</xdr:rowOff>
    </xdr:from>
    <xdr:to>
      <xdr:col>11</xdr:col>
      <xdr:colOff>571485</xdr:colOff>
      <xdr:row>8</xdr:row>
      <xdr:rowOff>252934</xdr:rowOff>
    </xdr:to>
    <xdr:sp macro="" textlink="">
      <xdr:nvSpPr>
        <xdr:cNvPr id="3" name="2 CuadroTexto"/>
        <xdr:cNvSpPr txBox="1"/>
      </xdr:nvSpPr>
      <xdr:spPr>
        <a:xfrm>
          <a:off x="3036342" y="1164166"/>
          <a:ext cx="4975226" cy="1427685"/>
        </a:xfrm>
        <a:prstGeom prst="rect">
          <a:avLst/>
        </a:prstGeom>
        <a:ln/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2000" b="1"/>
            <a:t>SISTEMA DE VALORACIÓN DE PUESTOS DE TRABAJO EN</a:t>
          </a:r>
          <a:r>
            <a:rPr lang="es-ES" sz="2000" b="1" baseline="0"/>
            <a:t> LAS EMPRESAS CON PERSPECTIVA DE GÉNERO</a:t>
          </a:r>
          <a:endParaRPr lang="es-ES" sz="2000" b="1"/>
        </a:p>
      </xdr:txBody>
    </xdr:sp>
    <xdr:clientData/>
  </xdr:twoCellAnchor>
  <xdr:twoCellAnchor>
    <xdr:from>
      <xdr:col>0</xdr:col>
      <xdr:colOff>245268</xdr:colOff>
      <xdr:row>17</xdr:row>
      <xdr:rowOff>0</xdr:rowOff>
    </xdr:from>
    <xdr:to>
      <xdr:col>14</xdr:col>
      <xdr:colOff>0</xdr:colOff>
      <xdr:row>26</xdr:row>
      <xdr:rowOff>76200</xdr:rowOff>
    </xdr:to>
    <xdr:sp macro="" textlink="">
      <xdr:nvSpPr>
        <xdr:cNvPr id="4" name="1 Rectángulo"/>
        <xdr:cNvSpPr/>
      </xdr:nvSpPr>
      <xdr:spPr>
        <a:xfrm>
          <a:off x="245268" y="3467100"/>
          <a:ext cx="9784557" cy="1552575"/>
        </a:xfrm>
        <a:prstGeom prst="rect">
          <a:avLst/>
        </a:prstGeom>
        <a:solidFill>
          <a:srgbClr val="DDDDDD"/>
        </a:solidFill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36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 </a:t>
          </a:r>
          <a:r>
            <a:rPr lang="es-ES" sz="24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Definición del Sistema de Valoración</a:t>
          </a:r>
          <a:endParaRPr lang="es-ES" sz="3600" b="1">
            <a:solidFill>
              <a:schemeClr val="tx1">
                <a:lumMod val="65000"/>
                <a:lumOff val="3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218295</xdr:colOff>
      <xdr:row>0</xdr:row>
      <xdr:rowOff>154565</xdr:rowOff>
    </xdr:from>
    <xdr:to>
      <xdr:col>13</xdr:col>
      <xdr:colOff>831045</xdr:colOff>
      <xdr:row>1</xdr:row>
      <xdr:rowOff>540967</xdr:rowOff>
    </xdr:to>
    <xdr:pic>
      <xdr:nvPicPr>
        <xdr:cNvPr id="13" name="12 Imagen" descr="http://pagina.jccm.es/fondosestructurales/fileadmin/user_upload/_temp_/00-LOGOS_Y_MAPAS/FSE_horizontal_izda_color%20(PANTONE)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58378" y="154565"/>
          <a:ext cx="2232000" cy="545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0</xdr:colOff>
      <xdr:row>30</xdr:row>
      <xdr:rowOff>142875</xdr:rowOff>
    </xdr:from>
    <xdr:to>
      <xdr:col>3</xdr:col>
      <xdr:colOff>534000</xdr:colOff>
      <xdr:row>35</xdr:row>
      <xdr:rowOff>47625</xdr:rowOff>
    </xdr:to>
    <xdr:sp macro="" textlink="">
      <xdr:nvSpPr>
        <xdr:cNvPr id="15" name="15 Documento">
          <a:hlinkClick xmlns:r="http://schemas.openxmlformats.org/officeDocument/2006/relationships" r:id="rId2" tooltip="Determinación de Puestos de Trabajo"/>
        </xdr:cNvPr>
        <xdr:cNvSpPr/>
      </xdr:nvSpPr>
      <xdr:spPr>
        <a:xfrm>
          <a:off x="971550" y="5734050"/>
          <a:ext cx="1257900" cy="714375"/>
        </a:xfrm>
        <a:prstGeom prst="rect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5. Determinación de Puestos de Trabajo</a:t>
          </a:r>
        </a:p>
      </xdr:txBody>
    </xdr:sp>
    <xdr:clientData/>
  </xdr:twoCellAnchor>
  <xdr:twoCellAnchor>
    <xdr:from>
      <xdr:col>4</xdr:col>
      <xdr:colOff>43499</xdr:colOff>
      <xdr:row>30</xdr:row>
      <xdr:rowOff>142875</xdr:rowOff>
    </xdr:from>
    <xdr:to>
      <xdr:col>5</xdr:col>
      <xdr:colOff>577499</xdr:colOff>
      <xdr:row>35</xdr:row>
      <xdr:rowOff>47625</xdr:rowOff>
    </xdr:to>
    <xdr:sp macro="" textlink="">
      <xdr:nvSpPr>
        <xdr:cNvPr id="16" name="16 Documento">
          <a:hlinkClick xmlns:r="http://schemas.openxmlformats.org/officeDocument/2006/relationships" r:id="rId2" tooltip="Valoración de cada Puesto de Trabajo"/>
        </xdr:cNvPr>
        <xdr:cNvSpPr/>
      </xdr:nvSpPr>
      <xdr:spPr>
        <a:xfrm>
          <a:off x="2462849" y="5734050"/>
          <a:ext cx="1257900" cy="714375"/>
        </a:xfrm>
        <a:prstGeom prst="rect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6. Valoración de cada Puesto de Trabajo</a:t>
          </a:r>
        </a:p>
      </xdr:txBody>
    </xdr:sp>
    <xdr:clientData/>
  </xdr:twoCellAnchor>
  <xdr:twoCellAnchor>
    <xdr:from>
      <xdr:col>0</xdr:col>
      <xdr:colOff>238918</xdr:colOff>
      <xdr:row>37</xdr:row>
      <xdr:rowOff>28575</xdr:rowOff>
    </xdr:from>
    <xdr:to>
      <xdr:col>14</xdr:col>
      <xdr:colOff>3343</xdr:colOff>
      <xdr:row>47</xdr:row>
      <xdr:rowOff>28575</xdr:rowOff>
    </xdr:to>
    <xdr:sp macro="" textlink="">
      <xdr:nvSpPr>
        <xdr:cNvPr id="17" name="26 Rectángulo"/>
        <xdr:cNvSpPr/>
      </xdr:nvSpPr>
      <xdr:spPr>
        <a:xfrm>
          <a:off x="238918" y="6753225"/>
          <a:ext cx="9794250" cy="1619250"/>
        </a:xfrm>
        <a:prstGeom prst="rect">
          <a:avLst/>
        </a:prstGeom>
        <a:solidFill>
          <a:srgbClr val="969696"/>
        </a:solidFill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36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 </a:t>
          </a:r>
          <a:r>
            <a:rPr lang="es-ES" sz="24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Comparativa de Puestos de Trabajo</a:t>
          </a:r>
        </a:p>
      </xdr:txBody>
    </xdr:sp>
    <xdr:clientData/>
  </xdr:twoCellAnchor>
  <xdr:twoCellAnchor>
    <xdr:from>
      <xdr:col>0</xdr:col>
      <xdr:colOff>235575</xdr:colOff>
      <xdr:row>48</xdr:row>
      <xdr:rowOff>114301</xdr:rowOff>
    </xdr:from>
    <xdr:to>
      <xdr:col>13</xdr:col>
      <xdr:colOff>920750</xdr:colOff>
      <xdr:row>57</xdr:row>
      <xdr:rowOff>123826</xdr:rowOff>
    </xdr:to>
    <xdr:sp macro="" textlink="">
      <xdr:nvSpPr>
        <xdr:cNvPr id="24" name="26 Rectángulo"/>
        <xdr:cNvSpPr/>
      </xdr:nvSpPr>
      <xdr:spPr>
        <a:xfrm>
          <a:off x="235575" y="8296276"/>
          <a:ext cx="9791075" cy="1466850"/>
        </a:xfrm>
        <a:prstGeom prst="rect">
          <a:avLst/>
        </a:prstGeom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36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4 </a:t>
          </a:r>
          <a:r>
            <a:rPr lang="es-ES" sz="24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Determinación de Salarios</a:t>
          </a:r>
          <a:endParaRPr lang="es-ES" sz="3600" b="1">
            <a:solidFill>
              <a:schemeClr val="tx1">
                <a:lumMod val="65000"/>
                <a:lumOff val="3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</xdr:colOff>
      <xdr:row>58</xdr:row>
      <xdr:rowOff>38100</xdr:rowOff>
    </xdr:from>
    <xdr:to>
      <xdr:col>14</xdr:col>
      <xdr:colOff>1</xdr:colOff>
      <xdr:row>67</xdr:row>
      <xdr:rowOff>76200</xdr:rowOff>
    </xdr:to>
    <xdr:sp macro="" textlink="">
      <xdr:nvSpPr>
        <xdr:cNvPr id="25" name="26 Rectángulo"/>
        <xdr:cNvSpPr/>
      </xdr:nvSpPr>
      <xdr:spPr>
        <a:xfrm>
          <a:off x="247651" y="9839325"/>
          <a:ext cx="9782175" cy="14954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36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5 </a:t>
          </a:r>
          <a:r>
            <a:rPr lang="es-ES" sz="24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Comparativa de Salarios </a:t>
          </a:r>
          <a:endParaRPr lang="es-ES" sz="3600" b="1">
            <a:solidFill>
              <a:schemeClr val="tx1">
                <a:lumMod val="65000"/>
                <a:lumOff val="3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21</xdr:row>
      <xdr:rowOff>1</xdr:rowOff>
    </xdr:from>
    <xdr:to>
      <xdr:col>3</xdr:col>
      <xdr:colOff>534000</xdr:colOff>
      <xdr:row>25</xdr:row>
      <xdr:rowOff>76201</xdr:rowOff>
    </xdr:to>
    <xdr:sp macro="" textlink="">
      <xdr:nvSpPr>
        <xdr:cNvPr id="26" name="41 Documento">
          <a:hlinkClick xmlns:r="http://schemas.openxmlformats.org/officeDocument/2006/relationships" r:id="rId3" tooltip="Definición de Factores de Valoración"/>
        </xdr:cNvPr>
        <xdr:cNvSpPr/>
      </xdr:nvSpPr>
      <xdr:spPr>
        <a:xfrm>
          <a:off x="971550" y="4133851"/>
          <a:ext cx="1257900" cy="723900"/>
        </a:xfrm>
        <a:prstGeom prst="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200" b="1">
              <a:latin typeface="Arial Narrow" panose="020B0606020202030204" pitchFamily="34" charset="0"/>
              <a:cs typeface="Arial" panose="020B0604020202020204" pitchFamily="34" charset="0"/>
            </a:rPr>
            <a:t>1. Definición de factores de valoración</a:t>
          </a:r>
        </a:p>
      </xdr:txBody>
    </xdr:sp>
    <xdr:clientData/>
  </xdr:twoCellAnchor>
  <xdr:twoCellAnchor>
    <xdr:from>
      <xdr:col>4</xdr:col>
      <xdr:colOff>24447</xdr:colOff>
      <xdr:row>21</xdr:row>
      <xdr:rowOff>1</xdr:rowOff>
    </xdr:from>
    <xdr:to>
      <xdr:col>5</xdr:col>
      <xdr:colOff>558447</xdr:colOff>
      <xdr:row>25</xdr:row>
      <xdr:rowOff>76201</xdr:rowOff>
    </xdr:to>
    <xdr:sp macro="" textlink="">
      <xdr:nvSpPr>
        <xdr:cNvPr id="27" name="21 Documento">
          <a:hlinkClick xmlns:r="http://schemas.openxmlformats.org/officeDocument/2006/relationships" r:id="rId4" tooltip="Asignación de pesos del Sistema de Valoración"/>
        </xdr:cNvPr>
        <xdr:cNvSpPr/>
      </xdr:nvSpPr>
      <xdr:spPr>
        <a:xfrm>
          <a:off x="2443797" y="4133851"/>
          <a:ext cx="1257900" cy="723900"/>
        </a:xfrm>
        <a:prstGeom prst="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2. Asignación de pesos del SVPT</a:t>
          </a:r>
        </a:p>
      </xdr:txBody>
    </xdr:sp>
    <xdr:clientData/>
  </xdr:twoCellAnchor>
  <xdr:twoCellAnchor>
    <xdr:from>
      <xdr:col>8</xdr:col>
      <xdr:colOff>111441</xdr:colOff>
      <xdr:row>21</xdr:row>
      <xdr:rowOff>0</xdr:rowOff>
    </xdr:from>
    <xdr:to>
      <xdr:col>9</xdr:col>
      <xdr:colOff>645441</xdr:colOff>
      <xdr:row>25</xdr:row>
      <xdr:rowOff>66675</xdr:rowOff>
    </xdr:to>
    <xdr:sp macro="" textlink="">
      <xdr:nvSpPr>
        <xdr:cNvPr id="28" name="22 Documento">
          <a:hlinkClick xmlns:r="http://schemas.openxmlformats.org/officeDocument/2006/relationships" r:id="rId5" tooltip="Análisis de género del Sistema de Valoración"/>
        </xdr:cNvPr>
        <xdr:cNvSpPr/>
      </xdr:nvSpPr>
      <xdr:spPr>
        <a:xfrm>
          <a:off x="5426391" y="4133850"/>
          <a:ext cx="1257900" cy="714375"/>
        </a:xfrm>
        <a:prstGeom prst="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4. Análisis de género del SVPT</a:t>
          </a:r>
        </a:p>
      </xdr:txBody>
    </xdr:sp>
    <xdr:clientData/>
  </xdr:twoCellAnchor>
  <xdr:twoCellAnchor>
    <xdr:from>
      <xdr:col>6</xdr:col>
      <xdr:colOff>67944</xdr:colOff>
      <xdr:row>21</xdr:row>
      <xdr:rowOff>0</xdr:rowOff>
    </xdr:from>
    <xdr:to>
      <xdr:col>7</xdr:col>
      <xdr:colOff>601944</xdr:colOff>
      <xdr:row>25</xdr:row>
      <xdr:rowOff>66675</xdr:rowOff>
    </xdr:to>
    <xdr:sp macro="" textlink="">
      <xdr:nvSpPr>
        <xdr:cNvPr id="29" name="23 Documento">
          <a:hlinkClick xmlns:r="http://schemas.openxmlformats.org/officeDocument/2006/relationships" r:id="rId6" tooltip="Análisis del Sistema de Valoración"/>
        </xdr:cNvPr>
        <xdr:cNvSpPr/>
      </xdr:nvSpPr>
      <xdr:spPr>
        <a:xfrm>
          <a:off x="3935094" y="4133850"/>
          <a:ext cx="1257900" cy="714375"/>
        </a:xfrm>
        <a:prstGeom prst="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3. Análisis del SVPT</a:t>
          </a:r>
        </a:p>
      </xdr:txBody>
    </xdr:sp>
    <xdr:clientData/>
  </xdr:twoCellAnchor>
  <xdr:twoCellAnchor>
    <xdr:from>
      <xdr:col>1</xdr:col>
      <xdr:colOff>723899</xdr:colOff>
      <xdr:row>41</xdr:row>
      <xdr:rowOff>38101</xdr:rowOff>
    </xdr:from>
    <xdr:to>
      <xdr:col>4</xdr:col>
      <xdr:colOff>19050</xdr:colOff>
      <xdr:row>45</xdr:row>
      <xdr:rowOff>133351</xdr:rowOff>
    </xdr:to>
    <xdr:sp macro="" textlink="">
      <xdr:nvSpPr>
        <xdr:cNvPr id="30" name="41 Documento">
          <a:hlinkClick xmlns:r="http://schemas.openxmlformats.org/officeDocument/2006/relationships" r:id="rId7" tooltip="Puntuación Puestos de Trabajo"/>
        </xdr:cNvPr>
        <xdr:cNvSpPr/>
      </xdr:nvSpPr>
      <xdr:spPr>
        <a:xfrm>
          <a:off x="971549" y="7410451"/>
          <a:ext cx="1466851" cy="74295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7. Puntuación Puestos de Trabajo</a:t>
          </a:r>
        </a:p>
      </xdr:txBody>
    </xdr:sp>
    <xdr:clientData/>
  </xdr:twoCellAnchor>
  <xdr:twoCellAnchor>
    <xdr:from>
      <xdr:col>6</xdr:col>
      <xdr:colOff>660399</xdr:colOff>
      <xdr:row>41</xdr:row>
      <xdr:rowOff>38101</xdr:rowOff>
    </xdr:from>
    <xdr:to>
      <xdr:col>8</xdr:col>
      <xdr:colOff>679450</xdr:colOff>
      <xdr:row>45</xdr:row>
      <xdr:rowOff>133351</xdr:rowOff>
    </xdr:to>
    <xdr:sp macro="" textlink="">
      <xdr:nvSpPr>
        <xdr:cNvPr id="31" name="21 Documento">
          <a:hlinkClick xmlns:r="http://schemas.openxmlformats.org/officeDocument/2006/relationships" r:id="rId8" tooltip="Análisis de género Global de Puestos de Trabajo"/>
        </xdr:cNvPr>
        <xdr:cNvSpPr/>
      </xdr:nvSpPr>
      <xdr:spPr>
        <a:xfrm>
          <a:off x="4527549" y="7410451"/>
          <a:ext cx="1466851" cy="74295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9. Análisis de género individual de Puestos de Trabajo</a:t>
          </a:r>
        </a:p>
      </xdr:txBody>
    </xdr:sp>
    <xdr:clientData/>
  </xdr:twoCellAnchor>
  <xdr:twoCellAnchor>
    <xdr:from>
      <xdr:col>9</xdr:col>
      <xdr:colOff>266699</xdr:colOff>
      <xdr:row>41</xdr:row>
      <xdr:rowOff>38101</xdr:rowOff>
    </xdr:from>
    <xdr:to>
      <xdr:col>11</xdr:col>
      <xdr:colOff>285750</xdr:colOff>
      <xdr:row>45</xdr:row>
      <xdr:rowOff>133351</xdr:rowOff>
    </xdr:to>
    <xdr:sp macro="" textlink="">
      <xdr:nvSpPr>
        <xdr:cNvPr id="32" name="23 Documento">
          <a:hlinkClick xmlns:r="http://schemas.openxmlformats.org/officeDocument/2006/relationships" r:id="rId9" tooltip="Coherencia del Sistema de Valoración"/>
        </xdr:cNvPr>
        <xdr:cNvSpPr/>
      </xdr:nvSpPr>
      <xdr:spPr>
        <a:xfrm>
          <a:off x="6305549" y="7410451"/>
          <a:ext cx="1466851" cy="74295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10. Coherencia SVPT</a:t>
          </a:r>
        </a:p>
      </xdr:txBody>
    </xdr:sp>
    <xdr:clientData/>
  </xdr:twoCellAnchor>
  <xdr:twoCellAnchor>
    <xdr:from>
      <xdr:col>4</xdr:col>
      <xdr:colOff>324485</xdr:colOff>
      <xdr:row>52</xdr:row>
      <xdr:rowOff>85725</xdr:rowOff>
    </xdr:from>
    <xdr:to>
      <xdr:col>6</xdr:col>
      <xdr:colOff>334010</xdr:colOff>
      <xdr:row>57</xdr:row>
      <xdr:rowOff>28575</xdr:rowOff>
    </xdr:to>
    <xdr:sp macro="" textlink="">
      <xdr:nvSpPr>
        <xdr:cNvPr id="33" name="41 Documento">
          <a:hlinkClick xmlns:r="http://schemas.openxmlformats.org/officeDocument/2006/relationships" r:id="rId10" tooltip="Asignación Salarios Convenio"/>
        </xdr:cNvPr>
        <xdr:cNvSpPr/>
      </xdr:nvSpPr>
      <xdr:spPr>
        <a:xfrm>
          <a:off x="2743835" y="9239250"/>
          <a:ext cx="1457325" cy="752475"/>
        </a:xfrm>
        <a:prstGeom prst="rect">
          <a:avLst/>
        </a:prstGeom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12. Datos de Salarios según Convenio</a:t>
          </a:r>
        </a:p>
      </xdr:txBody>
    </xdr:sp>
    <xdr:clientData/>
  </xdr:twoCellAnchor>
  <xdr:twoCellAnchor>
    <xdr:from>
      <xdr:col>2</xdr:col>
      <xdr:colOff>0</xdr:colOff>
      <xdr:row>52</xdr:row>
      <xdr:rowOff>85725</xdr:rowOff>
    </xdr:from>
    <xdr:to>
      <xdr:col>4</xdr:col>
      <xdr:colOff>9525</xdr:colOff>
      <xdr:row>57</xdr:row>
      <xdr:rowOff>28575</xdr:rowOff>
    </xdr:to>
    <xdr:sp macro="" textlink="">
      <xdr:nvSpPr>
        <xdr:cNvPr id="34" name="21 Documento">
          <a:hlinkClick xmlns:r="http://schemas.openxmlformats.org/officeDocument/2006/relationships" r:id="rId11" tooltip="Asignación Salarios Puntos"/>
        </xdr:cNvPr>
        <xdr:cNvSpPr/>
      </xdr:nvSpPr>
      <xdr:spPr>
        <a:xfrm>
          <a:off x="971550" y="9239250"/>
          <a:ext cx="1457325" cy="752475"/>
        </a:xfrm>
        <a:prstGeom prst="rect">
          <a:avLst/>
        </a:prstGeom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11. Asignación</a:t>
          </a:r>
          <a:r>
            <a:rPr lang="es-ES" sz="1200" b="1" baseline="0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 de</a:t>
          </a:r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 Salarios por</a:t>
          </a:r>
          <a:r>
            <a:rPr lang="es-ES" sz="1200" b="1" baseline="0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 </a:t>
          </a:r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Puntos</a:t>
          </a:r>
        </a:p>
      </xdr:txBody>
    </xdr:sp>
    <xdr:clientData/>
  </xdr:twoCellAnchor>
  <xdr:twoCellAnchor>
    <xdr:from>
      <xdr:col>6</xdr:col>
      <xdr:colOff>648969</xdr:colOff>
      <xdr:row>52</xdr:row>
      <xdr:rowOff>85725</xdr:rowOff>
    </xdr:from>
    <xdr:to>
      <xdr:col>8</xdr:col>
      <xdr:colOff>658494</xdr:colOff>
      <xdr:row>57</xdr:row>
      <xdr:rowOff>28575</xdr:rowOff>
    </xdr:to>
    <xdr:sp macro="" textlink="">
      <xdr:nvSpPr>
        <xdr:cNvPr id="35" name="23 Documento">
          <a:hlinkClick xmlns:r="http://schemas.openxmlformats.org/officeDocument/2006/relationships" r:id="rId12" tooltip="Información Salarios"/>
        </xdr:cNvPr>
        <xdr:cNvSpPr/>
      </xdr:nvSpPr>
      <xdr:spPr>
        <a:xfrm>
          <a:off x="4516119" y="9239250"/>
          <a:ext cx="1457325" cy="752475"/>
        </a:xfrm>
        <a:prstGeom prst="rect">
          <a:avLst/>
        </a:prstGeom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13.</a:t>
          </a:r>
          <a:r>
            <a:rPr lang="es-ES" sz="1200" b="1" baseline="0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 </a:t>
          </a:r>
          <a:r>
            <a:rPr lang="es-ES" sz="1200" b="1">
              <a:solidFill>
                <a:srgbClr val="7030A0"/>
              </a:solidFill>
              <a:latin typeface="Arial Narrow" panose="020B0606020202030204" pitchFamily="34" charset="0"/>
              <a:cs typeface="Arial" panose="020B0604020202020204" pitchFamily="34" charset="0"/>
            </a:rPr>
            <a:t>Información actualizada de Salarios </a:t>
          </a:r>
        </a:p>
      </xdr:txBody>
    </xdr:sp>
    <xdr:clientData/>
  </xdr:twoCellAnchor>
  <xdr:twoCellAnchor>
    <xdr:from>
      <xdr:col>1</xdr:col>
      <xdr:colOff>723899</xdr:colOff>
      <xdr:row>62</xdr:row>
      <xdr:rowOff>38100</xdr:rowOff>
    </xdr:from>
    <xdr:to>
      <xdr:col>3</xdr:col>
      <xdr:colOff>714374</xdr:colOff>
      <xdr:row>66</xdr:row>
      <xdr:rowOff>85725</xdr:rowOff>
    </xdr:to>
    <xdr:sp macro="" textlink="">
      <xdr:nvSpPr>
        <xdr:cNvPr id="36" name="41 Documento">
          <a:hlinkClick xmlns:r="http://schemas.openxmlformats.org/officeDocument/2006/relationships" r:id="rId13" tooltip="Comparativa Salarios"/>
        </xdr:cNvPr>
        <xdr:cNvSpPr/>
      </xdr:nvSpPr>
      <xdr:spPr>
        <a:xfrm>
          <a:off x="971549" y="10487025"/>
          <a:ext cx="1438275" cy="695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ES" sz="1200" b="1">
              <a:solidFill>
                <a:schemeClr val="accent6">
                  <a:lumMod val="75000"/>
                </a:schemeClr>
              </a:solidFill>
              <a:latin typeface="Arial Narrow" panose="020B0606020202030204" pitchFamily="34" charset="0"/>
              <a:cs typeface="Arial" panose="020B0604020202020204" pitchFamily="34" charset="0"/>
            </a:rPr>
            <a:t>14. Comparativa Salarios</a:t>
          </a:r>
        </a:p>
      </xdr:txBody>
    </xdr:sp>
    <xdr:clientData/>
  </xdr:twoCellAnchor>
  <xdr:twoCellAnchor>
    <xdr:from>
      <xdr:col>4</xdr:col>
      <xdr:colOff>330199</xdr:colOff>
      <xdr:row>41</xdr:row>
      <xdr:rowOff>38101</xdr:rowOff>
    </xdr:from>
    <xdr:to>
      <xdr:col>6</xdr:col>
      <xdr:colOff>349250</xdr:colOff>
      <xdr:row>45</xdr:row>
      <xdr:rowOff>133351</xdr:rowOff>
    </xdr:to>
    <xdr:sp macro="" textlink="">
      <xdr:nvSpPr>
        <xdr:cNvPr id="37" name="21 Documento">
          <a:hlinkClick xmlns:r="http://schemas.openxmlformats.org/officeDocument/2006/relationships" r:id="rId14" tooltip="Análisis de género Individual de Puestos de Trabajo"/>
        </xdr:cNvPr>
        <xdr:cNvSpPr/>
      </xdr:nvSpPr>
      <xdr:spPr>
        <a:xfrm>
          <a:off x="2749549" y="7410451"/>
          <a:ext cx="1466851" cy="742950"/>
        </a:xfrm>
        <a:prstGeom prst="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200" b="1">
              <a:solidFill>
                <a:schemeClr val="lt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rPr>
            <a:t>8. Análisis de género global de Puestos de Trabajo</a:t>
          </a:r>
        </a:p>
      </xdr:txBody>
    </xdr:sp>
    <xdr:clientData/>
  </xdr:twoCellAnchor>
  <xdr:twoCellAnchor>
    <xdr:from>
      <xdr:col>6</xdr:col>
      <xdr:colOff>38100</xdr:colOff>
      <xdr:row>69</xdr:row>
      <xdr:rowOff>133350</xdr:rowOff>
    </xdr:from>
    <xdr:to>
      <xdr:col>7</xdr:col>
      <xdr:colOff>323850</xdr:colOff>
      <xdr:row>72</xdr:row>
      <xdr:rowOff>0</xdr:rowOff>
    </xdr:to>
    <xdr:pic>
      <xdr:nvPicPr>
        <xdr:cNvPr id="38" name="Imagen 1" descr="by-nc-sa.eu_petit">
          <a:hlinkClick xmlns:r="http://schemas.openxmlformats.org/officeDocument/2006/relationships" r:id="rId1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039600"/>
          <a:ext cx="100965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590301</xdr:colOff>
      <xdr:row>8</xdr:row>
      <xdr:rowOff>251199</xdr:rowOff>
    </xdr:from>
    <xdr:to>
      <xdr:col>15</xdr:col>
      <xdr:colOff>177422</xdr:colOff>
      <xdr:row>12</xdr:row>
      <xdr:rowOff>229800</xdr:rowOff>
    </xdr:to>
    <xdr:sp macro="" textlink="">
      <xdr:nvSpPr>
        <xdr:cNvPr id="5" name="4 CuadroTexto"/>
        <xdr:cNvSpPr txBox="1"/>
      </xdr:nvSpPr>
      <xdr:spPr>
        <a:xfrm rot="2317828">
          <a:off x="8030384" y="1521199"/>
          <a:ext cx="2349371" cy="793518"/>
        </a:xfrm>
        <a:prstGeom prst="rect">
          <a:avLst/>
        </a:prstGeom>
        <a:solidFill>
          <a:schemeClr val="lt1"/>
        </a:solidFill>
        <a:ln w="19050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rgbClr val="FF0000"/>
              </a:solidFill>
              <a:latin typeface="+mn-lt"/>
            </a:rPr>
            <a:t>IMPORTANTE: lea</a:t>
          </a:r>
          <a:r>
            <a:rPr lang="es-ES" sz="1100" b="1" baseline="0">
              <a:solidFill>
                <a:srgbClr val="FF0000"/>
              </a:solidFill>
              <a:latin typeface="+mn-lt"/>
            </a:rPr>
            <a:t> con detenimiento la Guía de Uso y téngala a mano mientras emplea esta herramienta.</a:t>
          </a:r>
          <a:endParaRPr lang="es-ES" sz="1100" b="1">
            <a:solidFill>
              <a:srgbClr val="FF0000"/>
            </a:solidFill>
            <a:latin typeface="+mn-lt"/>
          </a:endParaRPr>
        </a:p>
      </xdr:txBody>
    </xdr:sp>
    <xdr:clientData/>
  </xdr:twoCellAnchor>
  <xdr:twoCellAnchor editAs="oneCell">
    <xdr:from>
      <xdr:col>0</xdr:col>
      <xdr:colOff>84666</xdr:colOff>
      <xdr:row>0</xdr:row>
      <xdr:rowOff>129914</xdr:rowOff>
    </xdr:from>
    <xdr:to>
      <xdr:col>6</xdr:col>
      <xdr:colOff>562916</xdr:colOff>
      <xdr:row>1</xdr:row>
      <xdr:rowOff>565619</xdr:rowOff>
    </xdr:to>
    <xdr:pic>
      <xdr:nvPicPr>
        <xdr:cNvPr id="39" name="Picture 4" descr="P:\Grupos\Desarrollo Rural\Igualdad\Igualdad en la Empresa\02 DOCUMENTACIÓN TÉCNICA\Logos\logoInMujer40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570"/>
        <a:stretch/>
      </xdr:blipFill>
      <xdr:spPr bwMode="auto">
        <a:xfrm>
          <a:off x="84666" y="129914"/>
          <a:ext cx="4320000" cy="594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82</xdr:col>
      <xdr:colOff>678657</xdr:colOff>
      <xdr:row>0</xdr:row>
      <xdr:rowOff>0</xdr:rowOff>
    </xdr:from>
    <xdr:to>
      <xdr:col>83</xdr:col>
      <xdr:colOff>1619250</xdr:colOff>
      <xdr:row>1</xdr:row>
      <xdr:rowOff>0</xdr:rowOff>
    </xdr:to>
    <xdr:sp macro="" textlink="">
      <xdr:nvSpPr>
        <xdr:cNvPr id="18" name="Flecha izquierda 17">
          <a:hlinkClick xmlns:r="http://schemas.openxmlformats.org/officeDocument/2006/relationships" r:id="rId1" tooltip="Ir a Índice de Factores"/>
        </xdr:cNvPr>
        <xdr:cNvSpPr/>
      </xdr:nvSpPr>
      <xdr:spPr>
        <a:xfrm>
          <a:off x="11486091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87</xdr:col>
      <xdr:colOff>678656</xdr:colOff>
      <xdr:row>0</xdr:row>
      <xdr:rowOff>0</xdr:rowOff>
    </xdr:from>
    <xdr:to>
      <xdr:col>88</xdr:col>
      <xdr:colOff>1619250</xdr:colOff>
      <xdr:row>1</xdr:row>
      <xdr:rowOff>0</xdr:rowOff>
    </xdr:to>
    <xdr:sp macro="" textlink="">
      <xdr:nvSpPr>
        <xdr:cNvPr id="19" name="Flecha izquierda 18">
          <a:hlinkClick xmlns:r="http://schemas.openxmlformats.org/officeDocument/2006/relationships" r:id="rId1" tooltip="Ir a Índice de Factores"/>
        </xdr:cNvPr>
        <xdr:cNvSpPr/>
      </xdr:nvSpPr>
      <xdr:spPr>
        <a:xfrm>
          <a:off x="12183533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92</xdr:col>
      <xdr:colOff>678657</xdr:colOff>
      <xdr:row>0</xdr:row>
      <xdr:rowOff>0</xdr:rowOff>
    </xdr:from>
    <xdr:to>
      <xdr:col>93</xdr:col>
      <xdr:colOff>1619250</xdr:colOff>
      <xdr:row>1</xdr:row>
      <xdr:rowOff>0</xdr:rowOff>
    </xdr:to>
    <xdr:sp macro="" textlink="">
      <xdr:nvSpPr>
        <xdr:cNvPr id="20" name="Flecha izquierda 19">
          <a:hlinkClick xmlns:r="http://schemas.openxmlformats.org/officeDocument/2006/relationships" r:id="rId1" tooltip="Ir a Índice de Factores"/>
        </xdr:cNvPr>
        <xdr:cNvSpPr/>
      </xdr:nvSpPr>
      <xdr:spPr>
        <a:xfrm>
          <a:off x="12880975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97</xdr:col>
      <xdr:colOff>678656</xdr:colOff>
      <xdr:row>0</xdr:row>
      <xdr:rowOff>0</xdr:rowOff>
    </xdr:from>
    <xdr:to>
      <xdr:col>98</xdr:col>
      <xdr:colOff>1619250</xdr:colOff>
      <xdr:row>1</xdr:row>
      <xdr:rowOff>0</xdr:rowOff>
    </xdr:to>
    <xdr:sp macro="" textlink="">
      <xdr:nvSpPr>
        <xdr:cNvPr id="21" name="Flecha izquierda 20">
          <a:hlinkClick xmlns:r="http://schemas.openxmlformats.org/officeDocument/2006/relationships" r:id="rId1" tooltip="Ir a Índice de Factores"/>
        </xdr:cNvPr>
        <xdr:cNvSpPr/>
      </xdr:nvSpPr>
      <xdr:spPr>
        <a:xfrm>
          <a:off x="13578416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102</xdr:col>
      <xdr:colOff>678657</xdr:colOff>
      <xdr:row>0</xdr:row>
      <xdr:rowOff>0</xdr:rowOff>
    </xdr:from>
    <xdr:to>
      <xdr:col>103</xdr:col>
      <xdr:colOff>1619250</xdr:colOff>
      <xdr:row>1</xdr:row>
      <xdr:rowOff>0</xdr:rowOff>
    </xdr:to>
    <xdr:sp macro="" textlink="">
      <xdr:nvSpPr>
        <xdr:cNvPr id="22" name="Flecha izquierda 21">
          <a:hlinkClick xmlns:r="http://schemas.openxmlformats.org/officeDocument/2006/relationships" r:id="rId1" tooltip="Ir a Índice de Factores"/>
        </xdr:cNvPr>
        <xdr:cNvSpPr/>
      </xdr:nvSpPr>
      <xdr:spPr>
        <a:xfrm>
          <a:off x="14275858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107</xdr:col>
      <xdr:colOff>678656</xdr:colOff>
      <xdr:row>0</xdr:row>
      <xdr:rowOff>0</xdr:rowOff>
    </xdr:from>
    <xdr:to>
      <xdr:col>108</xdr:col>
      <xdr:colOff>1619250</xdr:colOff>
      <xdr:row>1</xdr:row>
      <xdr:rowOff>0</xdr:rowOff>
    </xdr:to>
    <xdr:sp macro="" textlink="">
      <xdr:nvSpPr>
        <xdr:cNvPr id="23" name="Flecha izquierda 22">
          <a:hlinkClick xmlns:r="http://schemas.openxmlformats.org/officeDocument/2006/relationships" r:id="rId1" tooltip="Ir a Índice de Factores"/>
        </xdr:cNvPr>
        <xdr:cNvSpPr/>
      </xdr:nvSpPr>
      <xdr:spPr>
        <a:xfrm>
          <a:off x="14973300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112</xdr:col>
      <xdr:colOff>678657</xdr:colOff>
      <xdr:row>0</xdr:row>
      <xdr:rowOff>0</xdr:rowOff>
    </xdr:from>
    <xdr:to>
      <xdr:col>113</xdr:col>
      <xdr:colOff>1619250</xdr:colOff>
      <xdr:row>1</xdr:row>
      <xdr:rowOff>0</xdr:rowOff>
    </xdr:to>
    <xdr:sp macro="" textlink="">
      <xdr:nvSpPr>
        <xdr:cNvPr id="24" name="Flecha izquierda 23">
          <a:hlinkClick xmlns:r="http://schemas.openxmlformats.org/officeDocument/2006/relationships" r:id="rId1" tooltip="Ir a Índice de Factores"/>
        </xdr:cNvPr>
        <xdr:cNvSpPr/>
      </xdr:nvSpPr>
      <xdr:spPr>
        <a:xfrm>
          <a:off x="15670741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117</xdr:col>
      <xdr:colOff>678656</xdr:colOff>
      <xdr:row>0</xdr:row>
      <xdr:rowOff>0</xdr:rowOff>
    </xdr:from>
    <xdr:to>
      <xdr:col>118</xdr:col>
      <xdr:colOff>1619250</xdr:colOff>
      <xdr:row>1</xdr:row>
      <xdr:rowOff>0</xdr:rowOff>
    </xdr:to>
    <xdr:sp macro="" textlink="">
      <xdr:nvSpPr>
        <xdr:cNvPr id="25" name="Flecha izquierda 24">
          <a:hlinkClick xmlns:r="http://schemas.openxmlformats.org/officeDocument/2006/relationships" r:id="rId1" tooltip="Ir a Índice de Factores"/>
        </xdr:cNvPr>
        <xdr:cNvSpPr/>
      </xdr:nvSpPr>
      <xdr:spPr>
        <a:xfrm>
          <a:off x="16368183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122</xdr:col>
      <xdr:colOff>678657</xdr:colOff>
      <xdr:row>0</xdr:row>
      <xdr:rowOff>0</xdr:rowOff>
    </xdr:from>
    <xdr:to>
      <xdr:col>123</xdr:col>
      <xdr:colOff>1619250</xdr:colOff>
      <xdr:row>1</xdr:row>
      <xdr:rowOff>0</xdr:rowOff>
    </xdr:to>
    <xdr:sp macro="" textlink="">
      <xdr:nvSpPr>
        <xdr:cNvPr id="26" name="Flecha izquierda 25">
          <a:hlinkClick xmlns:r="http://schemas.openxmlformats.org/officeDocument/2006/relationships" r:id="rId1" tooltip="Ir a Índice de Factores"/>
        </xdr:cNvPr>
        <xdr:cNvSpPr/>
      </xdr:nvSpPr>
      <xdr:spPr>
        <a:xfrm>
          <a:off x="17065625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127</xdr:col>
      <xdr:colOff>678656</xdr:colOff>
      <xdr:row>0</xdr:row>
      <xdr:rowOff>0</xdr:rowOff>
    </xdr:from>
    <xdr:to>
      <xdr:col>128</xdr:col>
      <xdr:colOff>1619250</xdr:colOff>
      <xdr:row>1</xdr:row>
      <xdr:rowOff>0</xdr:rowOff>
    </xdr:to>
    <xdr:sp macro="" textlink="">
      <xdr:nvSpPr>
        <xdr:cNvPr id="27" name="Flecha izquierda 26">
          <a:hlinkClick xmlns:r="http://schemas.openxmlformats.org/officeDocument/2006/relationships" r:id="rId1" tooltip="Ir a Índice de Factores"/>
        </xdr:cNvPr>
        <xdr:cNvSpPr/>
      </xdr:nvSpPr>
      <xdr:spPr>
        <a:xfrm>
          <a:off x="17763066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132</xdr:col>
      <xdr:colOff>678657</xdr:colOff>
      <xdr:row>0</xdr:row>
      <xdr:rowOff>0</xdr:rowOff>
    </xdr:from>
    <xdr:to>
      <xdr:col>133</xdr:col>
      <xdr:colOff>1619250</xdr:colOff>
      <xdr:row>1</xdr:row>
      <xdr:rowOff>0</xdr:rowOff>
    </xdr:to>
    <xdr:sp macro="" textlink="">
      <xdr:nvSpPr>
        <xdr:cNvPr id="28" name="Flecha izquierda 27">
          <a:hlinkClick xmlns:r="http://schemas.openxmlformats.org/officeDocument/2006/relationships" r:id="rId1" tooltip="Ir a Índice de Factores"/>
        </xdr:cNvPr>
        <xdr:cNvSpPr/>
      </xdr:nvSpPr>
      <xdr:spPr>
        <a:xfrm>
          <a:off x="18460508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137</xdr:col>
      <xdr:colOff>678656</xdr:colOff>
      <xdr:row>0</xdr:row>
      <xdr:rowOff>0</xdr:rowOff>
    </xdr:from>
    <xdr:to>
      <xdr:col>138</xdr:col>
      <xdr:colOff>1619250</xdr:colOff>
      <xdr:row>1</xdr:row>
      <xdr:rowOff>0</xdr:rowOff>
    </xdr:to>
    <xdr:sp macro="" textlink="">
      <xdr:nvSpPr>
        <xdr:cNvPr id="29" name="Flecha izquierda 28">
          <a:hlinkClick xmlns:r="http://schemas.openxmlformats.org/officeDocument/2006/relationships" r:id="rId1" tooltip="Ir a Índice de Factores"/>
        </xdr:cNvPr>
        <xdr:cNvSpPr/>
      </xdr:nvSpPr>
      <xdr:spPr>
        <a:xfrm>
          <a:off x="19157950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142</xdr:col>
      <xdr:colOff>678657</xdr:colOff>
      <xdr:row>0</xdr:row>
      <xdr:rowOff>0</xdr:rowOff>
    </xdr:from>
    <xdr:to>
      <xdr:col>143</xdr:col>
      <xdr:colOff>1619250</xdr:colOff>
      <xdr:row>1</xdr:row>
      <xdr:rowOff>0</xdr:rowOff>
    </xdr:to>
    <xdr:sp macro="" textlink="">
      <xdr:nvSpPr>
        <xdr:cNvPr id="30" name="Flecha izquierda 29">
          <a:hlinkClick xmlns:r="http://schemas.openxmlformats.org/officeDocument/2006/relationships" r:id="rId1" tooltip="Ir a Índice de Factores"/>
        </xdr:cNvPr>
        <xdr:cNvSpPr/>
      </xdr:nvSpPr>
      <xdr:spPr>
        <a:xfrm>
          <a:off x="19855391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147</xdr:col>
      <xdr:colOff>678656</xdr:colOff>
      <xdr:row>0</xdr:row>
      <xdr:rowOff>0</xdr:rowOff>
    </xdr:from>
    <xdr:to>
      <xdr:col>148</xdr:col>
      <xdr:colOff>1619250</xdr:colOff>
      <xdr:row>1</xdr:row>
      <xdr:rowOff>0</xdr:rowOff>
    </xdr:to>
    <xdr:sp macro="" textlink="">
      <xdr:nvSpPr>
        <xdr:cNvPr id="31" name="Flecha izquierda 30">
          <a:hlinkClick xmlns:r="http://schemas.openxmlformats.org/officeDocument/2006/relationships" r:id="rId1" tooltip="Ir a Índice de Factores"/>
        </xdr:cNvPr>
        <xdr:cNvSpPr/>
      </xdr:nvSpPr>
      <xdr:spPr>
        <a:xfrm>
          <a:off x="20552833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3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52" name="Flecha izquierda 51">
          <a:hlinkClick xmlns:r="http://schemas.openxmlformats.org/officeDocument/2006/relationships" r:id="rId1" tooltip="Ir a Índice de Factores"/>
        </xdr:cNvPr>
        <xdr:cNvSpPr/>
      </xdr:nvSpPr>
      <xdr:spPr>
        <a:xfrm>
          <a:off x="327025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53" name="Flecha izquierda 52">
          <a:hlinkClick xmlns:r="http://schemas.openxmlformats.org/officeDocument/2006/relationships" r:id="rId1" tooltip="Ir a Índice de Factores"/>
        </xdr:cNvPr>
        <xdr:cNvSpPr/>
      </xdr:nvSpPr>
      <xdr:spPr>
        <a:xfrm>
          <a:off x="1024466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13</xdr:col>
      <xdr:colOff>0</xdr:colOff>
      <xdr:row>0</xdr:row>
      <xdr:rowOff>0</xdr:rowOff>
    </xdr:from>
    <xdr:to>
      <xdr:col>14</xdr:col>
      <xdr:colOff>0</xdr:colOff>
      <xdr:row>1</xdr:row>
      <xdr:rowOff>0</xdr:rowOff>
    </xdr:to>
    <xdr:sp macro="" textlink="">
      <xdr:nvSpPr>
        <xdr:cNvPr id="54" name="Flecha izquierda 53">
          <a:hlinkClick xmlns:r="http://schemas.openxmlformats.org/officeDocument/2006/relationships" r:id="rId1" tooltip="Ir a Índice de Factores"/>
        </xdr:cNvPr>
        <xdr:cNvSpPr/>
      </xdr:nvSpPr>
      <xdr:spPr>
        <a:xfrm>
          <a:off x="1721908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18</xdr:col>
      <xdr:colOff>0</xdr:colOff>
      <xdr:row>0</xdr:row>
      <xdr:rowOff>0</xdr:rowOff>
    </xdr:from>
    <xdr:to>
      <xdr:col>19</xdr:col>
      <xdr:colOff>0</xdr:colOff>
      <xdr:row>1</xdr:row>
      <xdr:rowOff>0</xdr:rowOff>
    </xdr:to>
    <xdr:sp macro="" textlink="">
      <xdr:nvSpPr>
        <xdr:cNvPr id="55" name="Flecha izquierda 54">
          <a:hlinkClick xmlns:r="http://schemas.openxmlformats.org/officeDocument/2006/relationships" r:id="rId1" tooltip="Ir a Índice de Factores"/>
        </xdr:cNvPr>
        <xdr:cNvSpPr/>
      </xdr:nvSpPr>
      <xdr:spPr>
        <a:xfrm>
          <a:off x="2419350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22</xdr:col>
      <xdr:colOff>762000</xdr:colOff>
      <xdr:row>0</xdr:row>
      <xdr:rowOff>0</xdr:rowOff>
    </xdr:from>
    <xdr:to>
      <xdr:col>23</xdr:col>
      <xdr:colOff>1702594</xdr:colOff>
      <xdr:row>1</xdr:row>
      <xdr:rowOff>0</xdr:rowOff>
    </xdr:to>
    <xdr:sp macro="" textlink="">
      <xdr:nvSpPr>
        <xdr:cNvPr id="56" name="Flecha izquierda 55">
          <a:hlinkClick xmlns:r="http://schemas.openxmlformats.org/officeDocument/2006/relationships" r:id="rId1" tooltip="Ir a Índice de Factores"/>
        </xdr:cNvPr>
        <xdr:cNvSpPr/>
      </xdr:nvSpPr>
      <xdr:spPr>
        <a:xfrm>
          <a:off x="3116791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27</xdr:col>
      <xdr:colOff>762000</xdr:colOff>
      <xdr:row>0</xdr:row>
      <xdr:rowOff>0</xdr:rowOff>
    </xdr:from>
    <xdr:to>
      <xdr:col>28</xdr:col>
      <xdr:colOff>1702594</xdr:colOff>
      <xdr:row>1</xdr:row>
      <xdr:rowOff>0</xdr:rowOff>
    </xdr:to>
    <xdr:sp macro="" textlink="">
      <xdr:nvSpPr>
        <xdr:cNvPr id="57" name="Flecha izquierda 56">
          <a:hlinkClick xmlns:r="http://schemas.openxmlformats.org/officeDocument/2006/relationships" r:id="rId1" tooltip="Ir a Índice de Factores"/>
        </xdr:cNvPr>
        <xdr:cNvSpPr/>
      </xdr:nvSpPr>
      <xdr:spPr>
        <a:xfrm>
          <a:off x="3814233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32</xdr:col>
      <xdr:colOff>762000</xdr:colOff>
      <xdr:row>0</xdr:row>
      <xdr:rowOff>0</xdr:rowOff>
    </xdr:from>
    <xdr:to>
      <xdr:col>33</xdr:col>
      <xdr:colOff>1702594</xdr:colOff>
      <xdr:row>1</xdr:row>
      <xdr:rowOff>0</xdr:rowOff>
    </xdr:to>
    <xdr:sp macro="" textlink="">
      <xdr:nvSpPr>
        <xdr:cNvPr id="58" name="Flecha izquierda 57">
          <a:hlinkClick xmlns:r="http://schemas.openxmlformats.org/officeDocument/2006/relationships" r:id="rId1" tooltip="Ir a Índice de Factores"/>
        </xdr:cNvPr>
        <xdr:cNvSpPr/>
      </xdr:nvSpPr>
      <xdr:spPr>
        <a:xfrm>
          <a:off x="4511675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37</xdr:col>
      <xdr:colOff>762000</xdr:colOff>
      <xdr:row>0</xdr:row>
      <xdr:rowOff>0</xdr:rowOff>
    </xdr:from>
    <xdr:to>
      <xdr:col>38</xdr:col>
      <xdr:colOff>1702594</xdr:colOff>
      <xdr:row>1</xdr:row>
      <xdr:rowOff>0</xdr:rowOff>
    </xdr:to>
    <xdr:sp macro="" textlink="">
      <xdr:nvSpPr>
        <xdr:cNvPr id="59" name="Flecha izquierda 58">
          <a:hlinkClick xmlns:r="http://schemas.openxmlformats.org/officeDocument/2006/relationships" r:id="rId1" tooltip="Ir a Índice de Factores"/>
        </xdr:cNvPr>
        <xdr:cNvSpPr/>
      </xdr:nvSpPr>
      <xdr:spPr>
        <a:xfrm>
          <a:off x="5209116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42</xdr:col>
      <xdr:colOff>762000</xdr:colOff>
      <xdr:row>0</xdr:row>
      <xdr:rowOff>0</xdr:rowOff>
    </xdr:from>
    <xdr:to>
      <xdr:col>43</xdr:col>
      <xdr:colOff>1702594</xdr:colOff>
      <xdr:row>1</xdr:row>
      <xdr:rowOff>0</xdr:rowOff>
    </xdr:to>
    <xdr:sp macro="" textlink="">
      <xdr:nvSpPr>
        <xdr:cNvPr id="60" name="Flecha izquierda 59">
          <a:hlinkClick xmlns:r="http://schemas.openxmlformats.org/officeDocument/2006/relationships" r:id="rId1" tooltip="Ir a Índice de Factores"/>
        </xdr:cNvPr>
        <xdr:cNvSpPr/>
      </xdr:nvSpPr>
      <xdr:spPr>
        <a:xfrm>
          <a:off x="5906558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47</xdr:col>
      <xdr:colOff>762000</xdr:colOff>
      <xdr:row>0</xdr:row>
      <xdr:rowOff>0</xdr:rowOff>
    </xdr:from>
    <xdr:to>
      <xdr:col>48</xdr:col>
      <xdr:colOff>1702594</xdr:colOff>
      <xdr:row>1</xdr:row>
      <xdr:rowOff>0</xdr:rowOff>
    </xdr:to>
    <xdr:sp macro="" textlink="">
      <xdr:nvSpPr>
        <xdr:cNvPr id="61" name="Flecha izquierda 60">
          <a:hlinkClick xmlns:r="http://schemas.openxmlformats.org/officeDocument/2006/relationships" r:id="rId1" tooltip="Ir a Índice de Factores"/>
        </xdr:cNvPr>
        <xdr:cNvSpPr/>
      </xdr:nvSpPr>
      <xdr:spPr>
        <a:xfrm>
          <a:off x="6604000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52</xdr:col>
      <xdr:colOff>762000</xdr:colOff>
      <xdr:row>0</xdr:row>
      <xdr:rowOff>0</xdr:rowOff>
    </xdr:from>
    <xdr:to>
      <xdr:col>53</xdr:col>
      <xdr:colOff>1702594</xdr:colOff>
      <xdr:row>1</xdr:row>
      <xdr:rowOff>0</xdr:rowOff>
    </xdr:to>
    <xdr:sp macro="" textlink="">
      <xdr:nvSpPr>
        <xdr:cNvPr id="62" name="Flecha izquierda 61">
          <a:hlinkClick xmlns:r="http://schemas.openxmlformats.org/officeDocument/2006/relationships" r:id="rId1" tooltip="Ir a Índice de Factores"/>
        </xdr:cNvPr>
        <xdr:cNvSpPr/>
      </xdr:nvSpPr>
      <xdr:spPr>
        <a:xfrm>
          <a:off x="7301441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57</xdr:col>
      <xdr:colOff>762000</xdr:colOff>
      <xdr:row>0</xdr:row>
      <xdr:rowOff>0</xdr:rowOff>
    </xdr:from>
    <xdr:to>
      <xdr:col>58</xdr:col>
      <xdr:colOff>1702594</xdr:colOff>
      <xdr:row>1</xdr:row>
      <xdr:rowOff>0</xdr:rowOff>
    </xdr:to>
    <xdr:sp macro="" textlink="">
      <xdr:nvSpPr>
        <xdr:cNvPr id="63" name="Flecha izquierda 62">
          <a:hlinkClick xmlns:r="http://schemas.openxmlformats.org/officeDocument/2006/relationships" r:id="rId1" tooltip="Ir a Índice de Factores"/>
        </xdr:cNvPr>
        <xdr:cNvSpPr/>
      </xdr:nvSpPr>
      <xdr:spPr>
        <a:xfrm>
          <a:off x="7998883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62</xdr:col>
      <xdr:colOff>762000</xdr:colOff>
      <xdr:row>0</xdr:row>
      <xdr:rowOff>0</xdr:rowOff>
    </xdr:from>
    <xdr:to>
      <xdr:col>63</xdr:col>
      <xdr:colOff>1702594</xdr:colOff>
      <xdr:row>1</xdr:row>
      <xdr:rowOff>0</xdr:rowOff>
    </xdr:to>
    <xdr:sp macro="" textlink="">
      <xdr:nvSpPr>
        <xdr:cNvPr id="64" name="Flecha izquierda 63">
          <a:hlinkClick xmlns:r="http://schemas.openxmlformats.org/officeDocument/2006/relationships" r:id="rId1" tooltip="Ir a Índice de Factores"/>
        </xdr:cNvPr>
        <xdr:cNvSpPr/>
      </xdr:nvSpPr>
      <xdr:spPr>
        <a:xfrm>
          <a:off x="8696325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67</xdr:col>
      <xdr:colOff>678656</xdr:colOff>
      <xdr:row>0</xdr:row>
      <xdr:rowOff>0</xdr:rowOff>
    </xdr:from>
    <xdr:to>
      <xdr:col>68</xdr:col>
      <xdr:colOff>1619250</xdr:colOff>
      <xdr:row>1</xdr:row>
      <xdr:rowOff>0</xdr:rowOff>
    </xdr:to>
    <xdr:sp macro="" textlink="">
      <xdr:nvSpPr>
        <xdr:cNvPr id="65" name="Flecha izquierda 64">
          <a:hlinkClick xmlns:r="http://schemas.openxmlformats.org/officeDocument/2006/relationships" r:id="rId1" tooltip="Ir a Índice de Factores"/>
        </xdr:cNvPr>
        <xdr:cNvSpPr/>
      </xdr:nvSpPr>
      <xdr:spPr>
        <a:xfrm>
          <a:off x="93937667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72</xdr:col>
      <xdr:colOff>678657</xdr:colOff>
      <xdr:row>0</xdr:row>
      <xdr:rowOff>0</xdr:rowOff>
    </xdr:from>
    <xdr:to>
      <xdr:col>73</xdr:col>
      <xdr:colOff>1619250</xdr:colOff>
      <xdr:row>1</xdr:row>
      <xdr:rowOff>0</xdr:rowOff>
    </xdr:to>
    <xdr:sp macro="" textlink="">
      <xdr:nvSpPr>
        <xdr:cNvPr id="66" name="Flecha izquierda 65">
          <a:hlinkClick xmlns:r="http://schemas.openxmlformats.org/officeDocument/2006/relationships" r:id="rId1" tooltip="Ir a Índice de Factores"/>
        </xdr:cNvPr>
        <xdr:cNvSpPr/>
      </xdr:nvSpPr>
      <xdr:spPr>
        <a:xfrm>
          <a:off x="100912083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77</xdr:col>
      <xdr:colOff>678656</xdr:colOff>
      <xdr:row>0</xdr:row>
      <xdr:rowOff>0</xdr:rowOff>
    </xdr:from>
    <xdr:to>
      <xdr:col>78</xdr:col>
      <xdr:colOff>1619250</xdr:colOff>
      <xdr:row>1</xdr:row>
      <xdr:rowOff>0</xdr:rowOff>
    </xdr:to>
    <xdr:sp macro="" textlink="">
      <xdr:nvSpPr>
        <xdr:cNvPr id="67" name="Flecha izquierda 66">
          <a:hlinkClick xmlns:r="http://schemas.openxmlformats.org/officeDocument/2006/relationships" r:id="rId1" tooltip="Ir a Índice de Factores"/>
        </xdr:cNvPr>
        <xdr:cNvSpPr/>
      </xdr:nvSpPr>
      <xdr:spPr>
        <a:xfrm>
          <a:off x="107886500" y="0"/>
          <a:ext cx="1778000" cy="476250"/>
        </a:xfrm>
        <a:prstGeom prst="leftArrow">
          <a:avLst/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 b="1">
              <a:solidFill>
                <a:srgbClr val="FF0000"/>
              </a:solidFill>
            </a:rPr>
            <a:t>Índice</a:t>
          </a:r>
          <a:r>
            <a:rPr lang="es-ES" sz="1100" b="1" baseline="0">
              <a:solidFill>
                <a:srgbClr val="FF0000"/>
              </a:solidFill>
            </a:rPr>
            <a:t> de factores</a:t>
          </a:r>
          <a:endParaRPr lang="es-E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70556</xdr:colOff>
      <xdr:row>5</xdr:row>
      <xdr:rowOff>70553</xdr:rowOff>
    </xdr:from>
    <xdr:to>
      <xdr:col>1</xdr:col>
      <xdr:colOff>232834</xdr:colOff>
      <xdr:row>9</xdr:row>
      <xdr:rowOff>42334</xdr:rowOff>
    </xdr:to>
    <xdr:grpSp>
      <xdr:nvGrpSpPr>
        <xdr:cNvPr id="5" name="Agrupar 4"/>
        <xdr:cNvGrpSpPr/>
      </xdr:nvGrpSpPr>
      <xdr:grpSpPr>
        <a:xfrm>
          <a:off x="70556" y="1763886"/>
          <a:ext cx="1792111" cy="606781"/>
          <a:chOff x="84667" y="3711222"/>
          <a:chExt cx="2489508" cy="749300"/>
        </a:xfrm>
      </xdr:grpSpPr>
      <xdr:pic>
        <xdr:nvPicPr>
          <xdr:cNvPr id="69" name="Imagen 68">
            <a:hlinkClick xmlns:r="http://schemas.openxmlformats.org/officeDocument/2006/relationships" r:id="rId2"/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37594" y="3762022"/>
            <a:ext cx="936581" cy="641453"/>
          </a:xfrm>
          <a:prstGeom prst="rect">
            <a:avLst/>
          </a:prstGeom>
        </xdr:spPr>
      </xdr:pic>
      <xdr:pic>
        <xdr:nvPicPr>
          <xdr:cNvPr id="70" name="Imagen 69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59871" y="3711222"/>
            <a:ext cx="763404" cy="749300"/>
          </a:xfrm>
          <a:prstGeom prst="rect">
            <a:avLst/>
          </a:prstGeom>
        </xdr:spPr>
      </xdr:pic>
      <xdr:pic>
        <xdr:nvPicPr>
          <xdr:cNvPr id="71" name="Imagen 70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4667" y="3774722"/>
            <a:ext cx="950194" cy="6350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169333</xdr:colOff>
      <xdr:row>1</xdr:row>
      <xdr:rowOff>190500</xdr:rowOff>
    </xdr:from>
    <xdr:to>
      <xdr:col>4</xdr:col>
      <xdr:colOff>776110</xdr:colOff>
      <xdr:row>4</xdr:row>
      <xdr:rowOff>24698</xdr:rowOff>
    </xdr:to>
    <xdr:grpSp>
      <xdr:nvGrpSpPr>
        <xdr:cNvPr id="3" name="2 Grupo"/>
        <xdr:cNvGrpSpPr/>
      </xdr:nvGrpSpPr>
      <xdr:grpSpPr>
        <a:xfrm>
          <a:off x="5482166" y="381000"/>
          <a:ext cx="1792111" cy="606781"/>
          <a:chOff x="5482166" y="381000"/>
          <a:chExt cx="1792111" cy="606781"/>
        </a:xfrm>
      </xdr:grpSpPr>
      <xdr:pic>
        <xdr:nvPicPr>
          <xdr:cNvPr id="7" name="Imagen 68">
            <a:hlinkClick xmlns:r="http://schemas.openxmlformats.org/officeDocument/2006/relationships" r:id="rId1"/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00065" y="422138"/>
            <a:ext cx="674212" cy="519447"/>
          </a:xfrm>
          <a:prstGeom prst="rect">
            <a:avLst/>
          </a:prstGeom>
        </xdr:spPr>
      </xdr:pic>
      <xdr:pic>
        <xdr:nvPicPr>
          <xdr:cNvPr id="8" name="Imagen 69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12195" y="381000"/>
            <a:ext cx="549548" cy="606781"/>
          </a:xfrm>
          <a:prstGeom prst="rect">
            <a:avLst/>
          </a:prstGeom>
        </xdr:spPr>
      </xdr:pic>
      <xdr:pic>
        <xdr:nvPicPr>
          <xdr:cNvPr id="9" name="Imagen 70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482166" y="43242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618000</xdr:colOff>
      <xdr:row>47</xdr:row>
      <xdr:rowOff>46500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2</xdr:row>
      <xdr:rowOff>0</xdr:rowOff>
    </xdr:from>
    <xdr:to>
      <xdr:col>14</xdr:col>
      <xdr:colOff>268111</xdr:colOff>
      <xdr:row>5</xdr:row>
      <xdr:rowOff>35281</xdr:rowOff>
    </xdr:to>
    <xdr:grpSp>
      <xdr:nvGrpSpPr>
        <xdr:cNvPr id="3" name="2 Grupo"/>
        <xdr:cNvGrpSpPr/>
      </xdr:nvGrpSpPr>
      <xdr:grpSpPr>
        <a:xfrm>
          <a:off x="9144000" y="381000"/>
          <a:ext cx="1792111" cy="606781"/>
          <a:chOff x="9144000" y="381000"/>
          <a:chExt cx="1792111" cy="606781"/>
        </a:xfrm>
      </xdr:grpSpPr>
      <xdr:pic>
        <xdr:nvPicPr>
          <xdr:cNvPr id="12" name="Imagen 68">
            <a:hlinkClick xmlns:r="http://schemas.openxmlformats.org/officeDocument/2006/relationships" r:id="rId2"/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261899" y="422138"/>
            <a:ext cx="674212" cy="519447"/>
          </a:xfrm>
          <a:prstGeom prst="rect">
            <a:avLst/>
          </a:prstGeom>
        </xdr:spPr>
      </xdr:pic>
      <xdr:pic>
        <xdr:nvPicPr>
          <xdr:cNvPr id="13" name="Imagen 69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774029" y="381000"/>
            <a:ext cx="549548" cy="606781"/>
          </a:xfrm>
          <a:prstGeom prst="rect">
            <a:avLst/>
          </a:prstGeom>
        </xdr:spPr>
      </xdr:pic>
      <xdr:pic>
        <xdr:nvPicPr>
          <xdr:cNvPr id="14" name="Imagen 70">
            <a:hlinkClick xmlns:r="http://schemas.openxmlformats.org/officeDocument/2006/relationships" r:id="rId6"/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144000" y="43242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0.06199</cdr:x>
      <cdr:y>0.01977</cdr:y>
    </cdr:from>
    <cdr:to>
      <cdr:x>0.26316</cdr:x>
      <cdr:y>0.06032</cdr:y>
    </cdr:to>
    <cdr:sp macro="" textlink="'3_ Análisis_Sistema_Valoración'!$B$3">
      <cdr:nvSpPr>
        <cdr:cNvPr id="2" name="1 CuadroTexto"/>
        <cdr:cNvSpPr txBox="1"/>
      </cdr:nvSpPr>
      <cdr:spPr>
        <a:xfrm xmlns:a="http://schemas.openxmlformats.org/drawingml/2006/main">
          <a:off x="593912" y="105334"/>
          <a:ext cx="1927412" cy="216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CD59AEB3-B809-4F2B-8778-88647478A692}" type="TxLink">
            <a:rPr lang="en-US" sz="800" b="1" i="0" u="none" strike="noStrike">
              <a:solidFill>
                <a:srgbClr val="FF0000"/>
              </a:solidFill>
              <a:latin typeface="Calibri"/>
            </a:rPr>
            <a:pPr algn="ctr"/>
            <a:t>A. CONOCIMIENTO Y APTITUDES</a:t>
          </a:fld>
          <a:endParaRPr lang="es-ES" sz="1000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0.41681</cdr:x>
      <cdr:y>0.01977</cdr:y>
    </cdr:from>
    <cdr:to>
      <cdr:x>0.56472</cdr:x>
      <cdr:y>0.06032</cdr:y>
    </cdr:to>
    <cdr:sp macro="" textlink="'3_ Análisis_Sistema_Valoración'!$B$4">
      <cdr:nvSpPr>
        <cdr:cNvPr id="3" name="1 CuadroTexto"/>
        <cdr:cNvSpPr txBox="1"/>
      </cdr:nvSpPr>
      <cdr:spPr>
        <a:xfrm xmlns:a="http://schemas.openxmlformats.org/drawingml/2006/main">
          <a:off x="4107731" y="170837"/>
          <a:ext cx="1457682" cy="3504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13D02BF3-11F3-4053-9B1A-4DE2CD1C3C0B}" type="TxLink">
            <a:rPr lang="en-US" sz="800" b="1" i="0" u="none" strike="noStrike">
              <a:solidFill>
                <a:srgbClr val="FF0000"/>
              </a:solidFill>
              <a:latin typeface="Calibri"/>
            </a:rPr>
            <a:pPr algn="ctr"/>
            <a:t>B. RESPONSABILIDAD</a:t>
          </a:fld>
          <a:endParaRPr lang="es-ES" sz="1000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0.70409</cdr:x>
      <cdr:y>0.01977</cdr:y>
    </cdr:from>
    <cdr:to>
      <cdr:x>0.8386</cdr:x>
      <cdr:y>0.06032</cdr:y>
    </cdr:to>
    <cdr:sp macro="" textlink="'3_ Análisis_Sistema_Valoración'!$B$5">
      <cdr:nvSpPr>
        <cdr:cNvPr id="4" name="1 CuadroTexto"/>
        <cdr:cNvSpPr txBox="1"/>
      </cdr:nvSpPr>
      <cdr:spPr>
        <a:xfrm xmlns:a="http://schemas.openxmlformats.org/drawingml/2006/main">
          <a:off x="6745941" y="105334"/>
          <a:ext cx="1288678" cy="216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6264D8B7-2D47-416D-9131-D36F1EC14A65}" type="TxLink">
            <a:rPr lang="en-US" sz="800" b="1" i="0" u="none" strike="noStrike">
              <a:solidFill>
                <a:srgbClr val="FF0000"/>
              </a:solidFill>
              <a:latin typeface="Calibri"/>
            </a:rPr>
            <a:pPr algn="ctr"/>
            <a:t>C. ESFUERZO</a:t>
          </a:fld>
          <a:endParaRPr lang="es-ES" sz="1000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0.82105</cdr:x>
      <cdr:y>0.01977</cdr:y>
    </cdr:from>
    <cdr:to>
      <cdr:x>0.97723</cdr:x>
      <cdr:y>0.06032</cdr:y>
    </cdr:to>
    <cdr:sp macro="" textlink="'3_ Análisis_Sistema_Valoración'!$B$6">
      <cdr:nvSpPr>
        <cdr:cNvPr id="5" name="1 CuadroTexto"/>
        <cdr:cNvSpPr txBox="1"/>
      </cdr:nvSpPr>
      <cdr:spPr>
        <a:xfrm xmlns:a="http://schemas.openxmlformats.org/drawingml/2006/main">
          <a:off x="7866529" y="105334"/>
          <a:ext cx="1496361" cy="216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7ED88A14-7443-4DCA-AD23-C9E6C8CC210F}" type="TxLink">
            <a:rPr lang="en-US" sz="800" b="1" i="0" u="none" strike="noStrike">
              <a:solidFill>
                <a:srgbClr val="FF0000"/>
              </a:solidFill>
              <a:latin typeface="Calibri"/>
            </a:rPr>
            <a:pPr algn="ctr"/>
            <a:t>D. CONDICIONES DE TRABAJO</a:t>
          </a:fld>
          <a:endParaRPr lang="es-ES" sz="1000">
            <a:solidFill>
              <a:srgbClr val="FF0000"/>
            </a:solidFill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15875</xdr:rowOff>
    </xdr:from>
    <xdr:to>
      <xdr:col>7</xdr:col>
      <xdr:colOff>538389</xdr:colOff>
      <xdr:row>18</xdr:row>
      <xdr:rowOff>152400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15875</xdr:rowOff>
    </xdr:from>
    <xdr:to>
      <xdr:col>23</xdr:col>
      <xdr:colOff>285750</xdr:colOff>
      <xdr:row>59</xdr:row>
      <xdr:rowOff>2268</xdr:rowOff>
    </xdr:to>
    <xdr:graphicFrame macro="">
      <xdr:nvGraphicFramePr>
        <xdr:cNvPr id="3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535781</xdr:colOff>
      <xdr:row>2</xdr:row>
      <xdr:rowOff>29766</xdr:rowOff>
    </xdr:from>
    <xdr:to>
      <xdr:col>11</xdr:col>
      <xdr:colOff>50822</xdr:colOff>
      <xdr:row>5</xdr:row>
      <xdr:rowOff>56117</xdr:rowOff>
    </xdr:to>
    <xdr:grpSp>
      <xdr:nvGrpSpPr>
        <xdr:cNvPr id="4" name="3 Grupo"/>
        <xdr:cNvGrpSpPr/>
      </xdr:nvGrpSpPr>
      <xdr:grpSpPr>
        <a:xfrm>
          <a:off x="6631781" y="410766"/>
          <a:ext cx="1801041" cy="597851"/>
          <a:chOff x="6607969" y="416719"/>
          <a:chExt cx="1792111" cy="606781"/>
        </a:xfrm>
      </xdr:grpSpPr>
      <xdr:pic>
        <xdr:nvPicPr>
          <xdr:cNvPr id="13" name="Imagen 68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25868" y="457857"/>
            <a:ext cx="674212" cy="519447"/>
          </a:xfrm>
          <a:prstGeom prst="rect">
            <a:avLst/>
          </a:prstGeom>
        </xdr:spPr>
      </xdr:pic>
      <xdr:pic>
        <xdr:nvPicPr>
          <xdr:cNvPr id="14" name="Imagen 69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37998" y="416719"/>
            <a:ext cx="549548" cy="606781"/>
          </a:xfrm>
          <a:prstGeom prst="rect">
            <a:avLst/>
          </a:prstGeom>
        </xdr:spPr>
      </xdr:pic>
      <xdr:pic>
        <xdr:nvPicPr>
          <xdr:cNvPr id="15" name="Imagen 70">
            <a:hlinkClick xmlns:r="http://schemas.openxmlformats.org/officeDocument/2006/relationships" r:id="rId7"/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07969" y="468141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</xdr:row>
      <xdr:rowOff>0</xdr:rowOff>
    </xdr:from>
    <xdr:to>
      <xdr:col>15</xdr:col>
      <xdr:colOff>352777</xdr:colOff>
      <xdr:row>3</xdr:row>
      <xdr:rowOff>56448</xdr:rowOff>
    </xdr:to>
    <xdr:grpSp>
      <xdr:nvGrpSpPr>
        <xdr:cNvPr id="2" name="1 Grupo"/>
        <xdr:cNvGrpSpPr/>
      </xdr:nvGrpSpPr>
      <xdr:grpSpPr>
        <a:xfrm>
          <a:off x="13348607" y="163286"/>
          <a:ext cx="1795134" cy="614341"/>
          <a:chOff x="13345583" y="158750"/>
          <a:chExt cx="1792111" cy="606781"/>
        </a:xfrm>
      </xdr:grpSpPr>
      <xdr:pic>
        <xdr:nvPicPr>
          <xdr:cNvPr id="11" name="Imagen 68">
            <a:hlinkClick xmlns:r="http://schemas.openxmlformats.org/officeDocument/2006/relationships" r:id="rId1"/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463482" y="199888"/>
            <a:ext cx="674212" cy="519447"/>
          </a:xfrm>
          <a:prstGeom prst="rect">
            <a:avLst/>
          </a:prstGeom>
        </xdr:spPr>
      </xdr:pic>
      <xdr:pic>
        <xdr:nvPicPr>
          <xdr:cNvPr id="12" name="Imagen 69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975612" y="158750"/>
            <a:ext cx="549548" cy="606781"/>
          </a:xfrm>
          <a:prstGeom prst="rect">
            <a:avLst/>
          </a:prstGeom>
        </xdr:spPr>
      </xdr:pic>
      <xdr:pic>
        <xdr:nvPicPr>
          <xdr:cNvPr id="13" name="Imagen 70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345583" y="21017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449036</xdr:colOff>
      <xdr:row>1</xdr:row>
      <xdr:rowOff>204107</xdr:rowOff>
    </xdr:from>
    <xdr:to>
      <xdr:col>3</xdr:col>
      <xdr:colOff>227290</xdr:colOff>
      <xdr:row>4</xdr:row>
      <xdr:rowOff>76102</xdr:rowOff>
    </xdr:to>
    <xdr:grpSp>
      <xdr:nvGrpSpPr>
        <xdr:cNvPr id="3" name="2 Grupo"/>
        <xdr:cNvGrpSpPr/>
      </xdr:nvGrpSpPr>
      <xdr:grpSpPr>
        <a:xfrm>
          <a:off x="449036" y="204107"/>
          <a:ext cx="1797554" cy="472070"/>
          <a:chOff x="449036" y="204107"/>
          <a:chExt cx="1792111" cy="606781"/>
        </a:xfrm>
      </xdr:grpSpPr>
      <xdr:pic>
        <xdr:nvPicPr>
          <xdr:cNvPr id="7" name="Imagen 68">
            <a:hlinkClick xmlns:r="http://schemas.openxmlformats.org/officeDocument/2006/relationships" r:id="rId1"/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66935" y="245245"/>
            <a:ext cx="674212" cy="519447"/>
          </a:xfrm>
          <a:prstGeom prst="rect">
            <a:avLst/>
          </a:prstGeom>
        </xdr:spPr>
      </xdr:pic>
      <xdr:pic>
        <xdr:nvPicPr>
          <xdr:cNvPr id="8" name="Imagen 69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79065" y="204107"/>
            <a:ext cx="549548" cy="606781"/>
          </a:xfrm>
          <a:prstGeom prst="rect">
            <a:avLst/>
          </a:prstGeom>
        </xdr:spPr>
      </xdr:pic>
      <xdr:pic>
        <xdr:nvPicPr>
          <xdr:cNvPr id="9" name="Imagen 70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9036" y="255529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158750</xdr:colOff>
      <xdr:row>0</xdr:row>
      <xdr:rowOff>174625</xdr:rowOff>
    </xdr:from>
    <xdr:to>
      <xdr:col>12</xdr:col>
      <xdr:colOff>492125</xdr:colOff>
      <xdr:row>32</xdr:row>
      <xdr:rowOff>31750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127000</xdr:colOff>
      <xdr:row>34</xdr:row>
      <xdr:rowOff>95250</xdr:rowOff>
    </xdr:from>
    <xdr:to>
      <xdr:col>12</xdr:col>
      <xdr:colOff>460375</xdr:colOff>
      <xdr:row>67</xdr:row>
      <xdr:rowOff>79375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15875</xdr:colOff>
      <xdr:row>70</xdr:row>
      <xdr:rowOff>0</xdr:rowOff>
    </xdr:from>
    <xdr:to>
      <xdr:col>12</xdr:col>
      <xdr:colOff>483875</xdr:colOff>
      <xdr:row>104</xdr:row>
      <xdr:rowOff>3000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0</xdr:colOff>
      <xdr:row>1</xdr:row>
      <xdr:rowOff>0</xdr:rowOff>
    </xdr:from>
    <xdr:to>
      <xdr:col>15</xdr:col>
      <xdr:colOff>268111</xdr:colOff>
      <xdr:row>4</xdr:row>
      <xdr:rowOff>35281</xdr:rowOff>
    </xdr:to>
    <xdr:grpSp>
      <xdr:nvGrpSpPr>
        <xdr:cNvPr id="3" name="2 Grupo"/>
        <xdr:cNvGrpSpPr/>
      </xdr:nvGrpSpPr>
      <xdr:grpSpPr>
        <a:xfrm>
          <a:off x="9739313" y="190500"/>
          <a:ext cx="1792111" cy="606781"/>
          <a:chOff x="9739313" y="190500"/>
          <a:chExt cx="1792111" cy="606781"/>
        </a:xfrm>
      </xdr:grpSpPr>
      <xdr:pic>
        <xdr:nvPicPr>
          <xdr:cNvPr id="17" name="Imagen 68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857212" y="231638"/>
            <a:ext cx="674212" cy="519447"/>
          </a:xfrm>
          <a:prstGeom prst="rect">
            <a:avLst/>
          </a:prstGeom>
        </xdr:spPr>
      </xdr:pic>
      <xdr:pic>
        <xdr:nvPicPr>
          <xdr:cNvPr id="18" name="Imagen 69">
            <a:hlinkClick xmlns:r="http://schemas.openxmlformats.org/officeDocument/2006/relationships" r:id="rId6"/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369342" y="190500"/>
            <a:ext cx="549548" cy="606781"/>
          </a:xfrm>
          <a:prstGeom prst="rect">
            <a:avLst/>
          </a:prstGeom>
        </xdr:spPr>
      </xdr:pic>
      <xdr:pic>
        <xdr:nvPicPr>
          <xdr:cNvPr id="19" name="Imagen 70">
            <a:hlinkClick xmlns:r="http://schemas.openxmlformats.org/officeDocument/2006/relationships" r:id="rId8"/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739313" y="24192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10</xdr:col>
      <xdr:colOff>0</xdr:colOff>
      <xdr:row>29</xdr:row>
      <xdr:rowOff>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2</xdr:row>
      <xdr:rowOff>0</xdr:rowOff>
    </xdr:from>
    <xdr:to>
      <xdr:col>13</xdr:col>
      <xdr:colOff>268111</xdr:colOff>
      <xdr:row>5</xdr:row>
      <xdr:rowOff>35281</xdr:rowOff>
    </xdr:to>
    <xdr:grpSp>
      <xdr:nvGrpSpPr>
        <xdr:cNvPr id="4" name="3 Grupo"/>
        <xdr:cNvGrpSpPr/>
      </xdr:nvGrpSpPr>
      <xdr:grpSpPr>
        <a:xfrm>
          <a:off x="9525000" y="392906"/>
          <a:ext cx="1792111" cy="606781"/>
          <a:chOff x="9525000" y="392906"/>
          <a:chExt cx="1792111" cy="606781"/>
        </a:xfrm>
      </xdr:grpSpPr>
      <xdr:pic>
        <xdr:nvPicPr>
          <xdr:cNvPr id="14" name="Imagen 68">
            <a:hlinkClick xmlns:r="http://schemas.openxmlformats.org/officeDocument/2006/relationships" r:id="rId2"/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642899" y="434044"/>
            <a:ext cx="674212" cy="519447"/>
          </a:xfrm>
          <a:prstGeom prst="rect">
            <a:avLst/>
          </a:prstGeom>
        </xdr:spPr>
      </xdr:pic>
      <xdr:pic>
        <xdr:nvPicPr>
          <xdr:cNvPr id="15" name="Imagen 69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155029" y="392906"/>
            <a:ext cx="549548" cy="606781"/>
          </a:xfrm>
          <a:prstGeom prst="rect">
            <a:avLst/>
          </a:prstGeom>
        </xdr:spPr>
      </xdr:pic>
      <xdr:pic>
        <xdr:nvPicPr>
          <xdr:cNvPr id="16" name="Imagen 70">
            <a:hlinkClick xmlns:r="http://schemas.openxmlformats.org/officeDocument/2006/relationships" r:id="rId6"/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525000" y="444328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12</xdr:col>
      <xdr:colOff>0</xdr:colOff>
      <xdr:row>32</xdr:row>
      <xdr:rowOff>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</xdr:row>
      <xdr:rowOff>0</xdr:rowOff>
    </xdr:from>
    <xdr:to>
      <xdr:col>14</xdr:col>
      <xdr:colOff>268111</xdr:colOff>
      <xdr:row>4</xdr:row>
      <xdr:rowOff>35281</xdr:rowOff>
    </xdr:to>
    <xdr:grpSp>
      <xdr:nvGrpSpPr>
        <xdr:cNvPr id="4" name="3 Grupo"/>
        <xdr:cNvGrpSpPr/>
      </xdr:nvGrpSpPr>
      <xdr:grpSpPr>
        <a:xfrm>
          <a:off x="11508441" y="201706"/>
          <a:ext cx="1792111" cy="606781"/>
          <a:chOff x="11508441" y="201706"/>
          <a:chExt cx="1792111" cy="606781"/>
        </a:xfrm>
      </xdr:grpSpPr>
      <xdr:pic>
        <xdr:nvPicPr>
          <xdr:cNvPr id="7" name="Imagen 68">
            <a:hlinkClick xmlns:r="http://schemas.openxmlformats.org/officeDocument/2006/relationships" r:id="rId2"/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626340" y="242844"/>
            <a:ext cx="674212" cy="519447"/>
          </a:xfrm>
          <a:prstGeom prst="rect">
            <a:avLst/>
          </a:prstGeom>
        </xdr:spPr>
      </xdr:pic>
      <xdr:pic>
        <xdr:nvPicPr>
          <xdr:cNvPr id="8" name="Imagen 69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138470" y="201706"/>
            <a:ext cx="549548" cy="606781"/>
          </a:xfrm>
          <a:prstGeom prst="rect">
            <a:avLst/>
          </a:prstGeom>
        </xdr:spPr>
      </xdr:pic>
      <xdr:pic>
        <xdr:nvPicPr>
          <xdr:cNvPr id="9" name="Imagen 70">
            <a:hlinkClick xmlns:r="http://schemas.openxmlformats.org/officeDocument/2006/relationships" r:id="rId6"/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508441" y="253128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2381</xdr:rowOff>
    </xdr:from>
    <xdr:to>
      <xdr:col>14</xdr:col>
      <xdr:colOff>454819</xdr:colOff>
      <xdr:row>46</xdr:row>
      <xdr:rowOff>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190500</xdr:colOff>
      <xdr:row>1</xdr:row>
      <xdr:rowOff>95250</xdr:rowOff>
    </xdr:from>
    <xdr:to>
      <xdr:col>14</xdr:col>
      <xdr:colOff>458611</xdr:colOff>
      <xdr:row>4</xdr:row>
      <xdr:rowOff>130531</xdr:rowOff>
    </xdr:to>
    <xdr:grpSp>
      <xdr:nvGrpSpPr>
        <xdr:cNvPr id="3" name="2 Grupo"/>
        <xdr:cNvGrpSpPr/>
      </xdr:nvGrpSpPr>
      <xdr:grpSpPr>
        <a:xfrm>
          <a:off x="11120438" y="285750"/>
          <a:ext cx="1792111" cy="606781"/>
          <a:chOff x="11120438" y="285750"/>
          <a:chExt cx="1792111" cy="606781"/>
        </a:xfrm>
      </xdr:grpSpPr>
      <xdr:pic>
        <xdr:nvPicPr>
          <xdr:cNvPr id="12" name="Imagen 68">
            <a:hlinkClick xmlns:r="http://schemas.openxmlformats.org/officeDocument/2006/relationships" r:id="rId2"/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238337" y="326888"/>
            <a:ext cx="674212" cy="519447"/>
          </a:xfrm>
          <a:prstGeom prst="rect">
            <a:avLst/>
          </a:prstGeom>
        </xdr:spPr>
      </xdr:pic>
      <xdr:pic>
        <xdr:nvPicPr>
          <xdr:cNvPr id="13" name="Imagen 69">
            <a:hlinkClick xmlns:r="http://schemas.openxmlformats.org/officeDocument/2006/relationships" r:id="rId4"/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750467" y="285750"/>
            <a:ext cx="549548" cy="606781"/>
          </a:xfrm>
          <a:prstGeom prst="rect">
            <a:avLst/>
          </a:prstGeom>
        </xdr:spPr>
      </xdr:pic>
      <xdr:pic>
        <xdr:nvPicPr>
          <xdr:cNvPr id="14" name="Imagen 70">
            <a:hlinkClick xmlns:r="http://schemas.openxmlformats.org/officeDocument/2006/relationships" r:id="rId6"/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20438" y="33717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0</xdr:rowOff>
    </xdr:from>
    <xdr:to>
      <xdr:col>14</xdr:col>
      <xdr:colOff>339548</xdr:colOff>
      <xdr:row>3</xdr:row>
      <xdr:rowOff>59094</xdr:rowOff>
    </xdr:to>
    <xdr:grpSp>
      <xdr:nvGrpSpPr>
        <xdr:cNvPr id="2" name="1 Grupo"/>
        <xdr:cNvGrpSpPr/>
      </xdr:nvGrpSpPr>
      <xdr:grpSpPr>
        <a:xfrm>
          <a:off x="13442156" y="166688"/>
          <a:ext cx="1792111" cy="606781"/>
          <a:chOff x="13442156" y="166688"/>
          <a:chExt cx="1792111" cy="606781"/>
        </a:xfrm>
      </xdr:grpSpPr>
      <xdr:pic>
        <xdr:nvPicPr>
          <xdr:cNvPr id="6" name="Imagen 68">
            <a:hlinkClick xmlns:r="http://schemas.openxmlformats.org/officeDocument/2006/relationships" r:id="rId1"/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60055" y="207826"/>
            <a:ext cx="674212" cy="519447"/>
          </a:xfrm>
          <a:prstGeom prst="rect">
            <a:avLst/>
          </a:prstGeom>
        </xdr:spPr>
      </xdr:pic>
      <xdr:pic>
        <xdr:nvPicPr>
          <xdr:cNvPr id="10" name="Imagen 69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072185" y="166688"/>
            <a:ext cx="549548" cy="606781"/>
          </a:xfrm>
          <a:prstGeom prst="rect">
            <a:avLst/>
          </a:prstGeom>
        </xdr:spPr>
      </xdr:pic>
      <xdr:pic>
        <xdr:nvPicPr>
          <xdr:cNvPr id="11" name="Imagen 70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442156" y="218110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</xdr:row>
      <xdr:rowOff>0</xdr:rowOff>
    </xdr:from>
    <xdr:to>
      <xdr:col>16</xdr:col>
      <xdr:colOff>268111</xdr:colOff>
      <xdr:row>2</xdr:row>
      <xdr:rowOff>416281</xdr:rowOff>
    </xdr:to>
    <xdr:grpSp>
      <xdr:nvGrpSpPr>
        <xdr:cNvPr id="2" name="1 Grupo"/>
        <xdr:cNvGrpSpPr/>
      </xdr:nvGrpSpPr>
      <xdr:grpSpPr>
        <a:xfrm>
          <a:off x="9620250" y="190500"/>
          <a:ext cx="1792111" cy="712614"/>
          <a:chOff x="9637059" y="190500"/>
          <a:chExt cx="1792111" cy="606781"/>
        </a:xfrm>
      </xdr:grpSpPr>
      <xdr:pic>
        <xdr:nvPicPr>
          <xdr:cNvPr id="11" name="Imagen 68">
            <a:hlinkClick xmlns:r="http://schemas.openxmlformats.org/officeDocument/2006/relationships" r:id="rId1"/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754958" y="231638"/>
            <a:ext cx="674212" cy="519447"/>
          </a:xfrm>
          <a:prstGeom prst="rect">
            <a:avLst/>
          </a:prstGeom>
        </xdr:spPr>
      </xdr:pic>
      <xdr:pic>
        <xdr:nvPicPr>
          <xdr:cNvPr id="12" name="Imagen 69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267088" y="190500"/>
            <a:ext cx="549548" cy="606781"/>
          </a:xfrm>
          <a:prstGeom prst="rect">
            <a:avLst/>
          </a:prstGeom>
        </xdr:spPr>
      </xdr:pic>
      <xdr:pic>
        <xdr:nvPicPr>
          <xdr:cNvPr id="13" name="Imagen 70">
            <a:hlinkClick xmlns:r="http://schemas.openxmlformats.org/officeDocument/2006/relationships" r:id="rId5"/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637059" y="24192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12</xdr:col>
      <xdr:colOff>618000</xdr:colOff>
      <xdr:row>30</xdr:row>
      <xdr:rowOff>81000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0</xdr:row>
      <xdr:rowOff>0</xdr:rowOff>
    </xdr:from>
    <xdr:to>
      <xdr:col>26</xdr:col>
      <xdr:colOff>618000</xdr:colOff>
      <xdr:row>30</xdr:row>
      <xdr:rowOff>55500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12</xdr:col>
      <xdr:colOff>618000</xdr:colOff>
      <xdr:row>60</xdr:row>
      <xdr:rowOff>55500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0</xdr:colOff>
      <xdr:row>31</xdr:row>
      <xdr:rowOff>0</xdr:rowOff>
    </xdr:from>
    <xdr:to>
      <xdr:col>26</xdr:col>
      <xdr:colOff>618000</xdr:colOff>
      <xdr:row>60</xdr:row>
      <xdr:rowOff>55500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0</xdr:colOff>
      <xdr:row>61</xdr:row>
      <xdr:rowOff>0</xdr:rowOff>
    </xdr:from>
    <xdr:to>
      <xdr:col>26</xdr:col>
      <xdr:colOff>618000</xdr:colOff>
      <xdr:row>90</xdr:row>
      <xdr:rowOff>55500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61</xdr:row>
      <xdr:rowOff>0</xdr:rowOff>
    </xdr:from>
    <xdr:to>
      <xdr:col>12</xdr:col>
      <xdr:colOff>618000</xdr:colOff>
      <xdr:row>90</xdr:row>
      <xdr:rowOff>55500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28</xdr:col>
      <xdr:colOff>0</xdr:colOff>
      <xdr:row>1</xdr:row>
      <xdr:rowOff>0</xdr:rowOff>
    </xdr:from>
    <xdr:to>
      <xdr:col>29</xdr:col>
      <xdr:colOff>417577</xdr:colOff>
      <xdr:row>4</xdr:row>
      <xdr:rowOff>35281</xdr:rowOff>
    </xdr:to>
    <xdr:grpSp>
      <xdr:nvGrpSpPr>
        <xdr:cNvPr id="6" name="5 Grupo"/>
        <xdr:cNvGrpSpPr/>
      </xdr:nvGrpSpPr>
      <xdr:grpSpPr>
        <a:xfrm>
          <a:off x="18859500" y="190500"/>
          <a:ext cx="1179577" cy="606781"/>
          <a:chOff x="18859500" y="190500"/>
          <a:chExt cx="1179577" cy="606781"/>
        </a:xfrm>
      </xdr:grpSpPr>
      <xdr:pic>
        <xdr:nvPicPr>
          <xdr:cNvPr id="13" name="Imagen 69">
            <a:hlinkClick xmlns:r="http://schemas.openxmlformats.org/officeDocument/2006/relationships" r:id="rId7"/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489529" y="190500"/>
            <a:ext cx="549548" cy="606781"/>
          </a:xfrm>
          <a:prstGeom prst="rect">
            <a:avLst/>
          </a:prstGeom>
        </xdr:spPr>
      </xdr:pic>
      <xdr:pic>
        <xdr:nvPicPr>
          <xdr:cNvPr id="14" name="Imagen 70">
            <a:hlinkClick xmlns:r="http://schemas.openxmlformats.org/officeDocument/2006/relationships" r:id="rId9"/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859500" y="241922"/>
            <a:ext cx="684012" cy="514221"/>
          </a:xfrm>
          <a:prstGeom prst="rect">
            <a:avLst/>
          </a:prstGeom>
        </xdr:spPr>
      </xdr:pic>
    </xdr:grpSp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0.23018</cdr:x>
      <cdr:y>0.94856</cdr:y>
    </cdr:from>
    <cdr:to>
      <cdr:x>0.86546</cdr:x>
      <cdr:y>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071590" y="5473666"/>
          <a:ext cx="5717520" cy="2968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 b="1"/>
            <a:t>Las</a:t>
          </a:r>
          <a:r>
            <a:rPr lang="es-ES" sz="1100" b="1" baseline="0"/>
            <a:t> cifras en negrita indican el número de personas (Mujeres y Hombres) en cada puesto</a:t>
          </a:r>
          <a:endParaRPr lang="es-ES" sz="1100" b="1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0.23723</cdr:x>
      <cdr:y>0.94856</cdr:y>
    </cdr:from>
    <cdr:to>
      <cdr:x>0.87251</cdr:x>
      <cdr:y>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135090" y="5292965"/>
          <a:ext cx="5717520" cy="2870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 b="1"/>
            <a:t>Las</a:t>
          </a:r>
          <a:r>
            <a:rPr lang="es-ES" sz="1100" b="1" baseline="0"/>
            <a:t> cifras en negrita indican el número de personas (Mujeres y Hombres) en cada puesto</a:t>
          </a:r>
          <a:endParaRPr lang="es-ES" sz="1100" b="1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0.22837</cdr:x>
      <cdr:y>0.94856</cdr:y>
    </cdr:from>
    <cdr:to>
      <cdr:x>0.86365</cdr:x>
      <cdr:y>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055345" y="5292965"/>
          <a:ext cx="5717520" cy="2870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1100" b="1"/>
            <a:t>Las</a:t>
          </a:r>
          <a:r>
            <a:rPr lang="es-ES" sz="1100" b="1" baseline="0"/>
            <a:t> cifras en negrita indican el número de personas (Mujeres y Hombres) en cada puesto</a:t>
          </a:r>
          <a:endParaRPr lang="es-ES" sz="1100" b="1"/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190500</xdr:colOff>
      <xdr:row>0</xdr:row>
      <xdr:rowOff>1</xdr:rowOff>
    </xdr:from>
    <xdr:to>
      <xdr:col>7</xdr:col>
      <xdr:colOff>42606</xdr:colOff>
      <xdr:row>1</xdr:row>
      <xdr:rowOff>171451</xdr:rowOff>
    </xdr:to>
    <xdr:pic>
      <xdr:nvPicPr>
        <xdr:cNvPr id="3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5350" y="1"/>
          <a:ext cx="1699956" cy="89535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142875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3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2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85725</xdr:rowOff>
    </xdr:to>
    <xdr:pic>
      <xdr:nvPicPr>
        <xdr:cNvPr id="5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14425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5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85725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14425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42606</xdr:colOff>
      <xdr:row>2</xdr:row>
      <xdr:rowOff>114300</xdr:rowOff>
    </xdr:to>
    <xdr:pic>
      <xdr:nvPicPr>
        <xdr:cNvPr id="4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0"/>
          <a:ext cx="1890456" cy="11430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Excelforo" refreshedDate="42404.787644212964" missingItemsLimit="0" createdVersion="4" refreshedVersion="5" minRefreshableVersion="3" recordCount="75">
  <cacheSource type="worksheet">
    <worksheetSource name="TblBrecha"/>
  </cacheSource>
  <cacheFields count="13">
    <cacheField name="id" numFmtId="0">
      <sharedItems containsNonDate="0" containsString="0" containsBlank="1"/>
    </cacheField>
    <cacheField name="Sexo" numFmtId="0">
      <sharedItems containsNonDate="0" containsString="0" containsBlank="1"/>
    </cacheField>
    <cacheField name="Puesto" numFmtId="0">
      <sharedItems containsNonDate="0" containsString="0" containsBlank="1"/>
    </cacheField>
    <cacheField name="Salario anual NORMALIZADO" numFmtId="8">
      <sharedItems containsNonDate="0" containsString="0" containsBlank="1"/>
    </cacheField>
    <cacheField name="Valor" numFmtId="4">
      <sharedItems count="1">
        <s v=""/>
      </sharedItems>
    </cacheField>
    <cacheField name="Puntos" numFmtId="4">
      <sharedItems/>
    </cacheField>
    <cacheField name="Salario Base según Convenio por Grupo" numFmtId="8">
      <sharedItems/>
    </cacheField>
    <cacheField name="Salario Base según Convenio por Puesto" numFmtId="8">
      <sharedItems/>
    </cacheField>
    <cacheField name="Salario Base por Puntos" numFmtId="8">
      <sharedItems/>
    </cacheField>
    <cacheField name="SN_H" numFmtId="8">
      <sharedItems/>
    </cacheField>
    <cacheField name="SN_M" numFmtId="8">
      <sharedItems/>
    </cacheField>
    <cacheField name="Cuenta SN_H" numFmtId="0">
      <sharedItems/>
    </cacheField>
    <cacheField name="Cuenta SN_M" numFmtId="0">
      <sharedItems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Excelforo" refreshedDate="42404.78805949074" missingItemsLimit="0" createdVersion="5" refreshedVersion="5" minRefreshableVersion="3" recordCount="51">
  <cacheSource type="worksheet">
    <worksheetSource name="TblListPuestos"/>
  </cacheSource>
  <cacheFields count="8">
    <cacheField name="Clave" numFmtId="0">
      <sharedItems/>
    </cacheField>
    <cacheField name="Valor" numFmtId="0">
      <sharedItems count="8">
        <s v="SVPT"/>
        <s v="Dirección General"/>
        <s v="Planchador/a Auxiliar"/>
        <s v="Oficial/a Corte"/>
        <s v="Oficial/a Confección"/>
        <s v="Jefatura Eq. Producción"/>
        <s v="Jefatura Producción"/>
        <s v=""/>
      </sharedItems>
    </cacheField>
    <cacheField name="Departamento" numFmtId="0">
      <sharedItems count="4">
        <s v="SVPT"/>
        <s v="Dpto. 3 Admin. Inf."/>
        <s v="Dpto. 1 Prod."/>
        <s v=""/>
      </sharedItems>
    </cacheField>
    <cacheField name="Grupo Profesional" numFmtId="0">
      <sharedItems count="7">
        <s v="SVPT"/>
        <s v="GPG Dir."/>
        <s v="GPA Aux."/>
        <s v="GPC2 Of."/>
        <s v="GPD Jef Eq./Tec."/>
        <s v="GPF Jef. Sup."/>
        <s v=""/>
      </sharedItems>
    </cacheField>
    <cacheField name="Puntos Femeninos" numFmtId="4">
      <sharedItems containsSemiMixedTypes="0" containsString="0" containsNumber="1" containsInteger="1" minValue="0" maxValue="650"/>
    </cacheField>
    <cacheField name="Puntos Masculinos" numFmtId="4">
      <sharedItems containsSemiMixedTypes="0" containsString="0" containsNumber="1" containsInteger="1" minValue="0" maxValue="200"/>
    </cacheField>
    <cacheField name="Puntos Neutros" numFmtId="4">
      <sharedItems containsSemiMixedTypes="0" containsString="0" containsNumber="1" containsInteger="1" minValue="0" maxValue="150"/>
    </cacheField>
    <cacheField name="Puntos Totales" numFmtId="4">
      <sharedItems containsSemiMixedTypes="0" containsString="0" containsNumber="1" containsInteger="1" minValue="0" maxValue="1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Excelforo" refreshedDate="42404.788988657405" missingItemsLimit="0" createdVersion="4" refreshedVersion="5" minRefreshableVersion="3" recordCount="30">
  <cacheSource type="worksheet">
    <worksheetSource name="TblFactor"/>
  </cacheSource>
  <cacheFields count="6">
    <cacheField name="Num Factor" numFmtId="0">
      <sharedItems/>
    </cacheField>
    <cacheField name="Tipo" numFmtId="0">
      <sharedItems count="5">
        <s v="A. CONOCIMIENTO Y APTITUDES"/>
        <s v="B. RESPONSABILIDAD"/>
        <s v="C. ESFUERZO"/>
        <s v="D. CONDICIONES DE TRABAJO"/>
        <s v="zz"/>
      </sharedItems>
    </cacheField>
    <cacheField name="Nombre del Factor" numFmtId="0">
      <sharedItems count="5">
        <s v="foactor uno"/>
        <s v="factor dos"/>
        <s v="factor tres"/>
        <s v="factor cuatro"/>
        <s v=""/>
      </sharedItems>
    </cacheField>
    <cacheField name="Género" numFmtId="0">
      <sharedItems count="4">
        <s v="FEMENINO"/>
        <s v="MASCULINO"/>
        <s v="NEUTRO"/>
        <s v=""/>
      </sharedItems>
    </cacheField>
    <cacheField name="SVPT" numFmtId="0">
      <sharedItems containsString="0" containsBlank="1" containsNumber="1" containsInteger="1" minValue="100" maxValue="100"/>
    </cacheField>
    <cacheField name="Puntos" numFmtId="2">
      <sharedItems containsMixedTypes="1" containsNumber="1" containsInteger="1" minValue="100" maxValue="4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5"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  <r>
    <m/>
    <m/>
    <m/>
    <m/>
    <x v="0"/>
    <s v=""/>
    <s v=""/>
    <s v=""/>
    <s v=""/>
    <s v=""/>
    <s v=""/>
    <s v=""/>
    <s v="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51">
  <r>
    <s v="SVPT"/>
    <x v="0"/>
    <x v="0"/>
    <x v="0"/>
    <n v="650"/>
    <n v="200"/>
    <n v="150"/>
    <n v="1000"/>
  </r>
  <r>
    <s v="P01"/>
    <x v="1"/>
    <x v="1"/>
    <x v="1"/>
    <n v="0"/>
    <n v="0"/>
    <n v="0"/>
    <n v="0"/>
  </r>
  <r>
    <s v="P02"/>
    <x v="2"/>
    <x v="2"/>
    <x v="2"/>
    <n v="0"/>
    <n v="0"/>
    <n v="0"/>
    <n v="0"/>
  </r>
  <r>
    <s v="P03"/>
    <x v="3"/>
    <x v="2"/>
    <x v="3"/>
    <n v="0"/>
    <n v="0"/>
    <n v="0"/>
    <n v="0"/>
  </r>
  <r>
    <s v="P04"/>
    <x v="4"/>
    <x v="2"/>
    <x v="3"/>
    <n v="0"/>
    <n v="0"/>
    <n v="0"/>
    <n v="0"/>
  </r>
  <r>
    <s v="P05"/>
    <x v="5"/>
    <x v="2"/>
    <x v="4"/>
    <n v="0"/>
    <n v="0"/>
    <n v="0"/>
    <n v="0"/>
  </r>
  <r>
    <s v="P06"/>
    <x v="6"/>
    <x v="2"/>
    <x v="5"/>
    <n v="0"/>
    <n v="0"/>
    <n v="0"/>
    <n v="0"/>
  </r>
  <r>
    <s v="P07"/>
    <x v="7"/>
    <x v="3"/>
    <x v="6"/>
    <n v="0"/>
    <n v="0"/>
    <n v="0"/>
    <n v="0"/>
  </r>
  <r>
    <s v="P08"/>
    <x v="7"/>
    <x v="3"/>
    <x v="6"/>
    <n v="0"/>
    <n v="0"/>
    <n v="0"/>
    <n v="0"/>
  </r>
  <r>
    <s v="P09"/>
    <x v="7"/>
    <x v="3"/>
    <x v="6"/>
    <n v="0"/>
    <n v="0"/>
    <n v="0"/>
    <n v="0"/>
  </r>
  <r>
    <s v="P10"/>
    <x v="7"/>
    <x v="3"/>
    <x v="6"/>
    <n v="0"/>
    <n v="0"/>
    <n v="0"/>
    <n v="0"/>
  </r>
  <r>
    <s v="P11"/>
    <x v="7"/>
    <x v="3"/>
    <x v="6"/>
    <n v="0"/>
    <n v="0"/>
    <n v="0"/>
    <n v="0"/>
  </r>
  <r>
    <s v="P12"/>
    <x v="7"/>
    <x v="3"/>
    <x v="6"/>
    <n v="0"/>
    <n v="0"/>
    <n v="0"/>
    <n v="0"/>
  </r>
  <r>
    <s v="P13"/>
    <x v="7"/>
    <x v="3"/>
    <x v="6"/>
    <n v="0"/>
    <n v="0"/>
    <n v="0"/>
    <n v="0"/>
  </r>
  <r>
    <s v="P14"/>
    <x v="7"/>
    <x v="3"/>
    <x v="6"/>
    <n v="0"/>
    <n v="0"/>
    <n v="0"/>
    <n v="0"/>
  </r>
  <r>
    <s v="P15"/>
    <x v="7"/>
    <x v="3"/>
    <x v="6"/>
    <n v="0"/>
    <n v="0"/>
    <n v="0"/>
    <n v="0"/>
  </r>
  <r>
    <s v="P16"/>
    <x v="7"/>
    <x v="3"/>
    <x v="6"/>
    <n v="0"/>
    <n v="0"/>
    <n v="0"/>
    <n v="0"/>
  </r>
  <r>
    <s v="P17"/>
    <x v="7"/>
    <x v="3"/>
    <x v="6"/>
    <n v="0"/>
    <n v="0"/>
    <n v="0"/>
    <n v="0"/>
  </r>
  <r>
    <s v="P18"/>
    <x v="7"/>
    <x v="3"/>
    <x v="6"/>
    <n v="0"/>
    <n v="0"/>
    <n v="0"/>
    <n v="0"/>
  </r>
  <r>
    <s v="P19"/>
    <x v="7"/>
    <x v="3"/>
    <x v="6"/>
    <n v="0"/>
    <n v="0"/>
    <n v="0"/>
    <n v="0"/>
  </r>
  <r>
    <s v="P20"/>
    <x v="7"/>
    <x v="3"/>
    <x v="6"/>
    <n v="0"/>
    <n v="0"/>
    <n v="0"/>
    <n v="0"/>
  </r>
  <r>
    <s v="P21"/>
    <x v="7"/>
    <x v="3"/>
    <x v="6"/>
    <n v="0"/>
    <n v="0"/>
    <n v="0"/>
    <n v="0"/>
  </r>
  <r>
    <s v="P22"/>
    <x v="7"/>
    <x v="3"/>
    <x v="6"/>
    <n v="0"/>
    <n v="0"/>
    <n v="0"/>
    <n v="0"/>
  </r>
  <r>
    <s v="P23"/>
    <x v="7"/>
    <x v="3"/>
    <x v="6"/>
    <n v="0"/>
    <n v="0"/>
    <n v="0"/>
    <n v="0"/>
  </r>
  <r>
    <s v="P24"/>
    <x v="7"/>
    <x v="3"/>
    <x v="6"/>
    <n v="0"/>
    <n v="0"/>
    <n v="0"/>
    <n v="0"/>
  </r>
  <r>
    <s v="P25"/>
    <x v="7"/>
    <x v="3"/>
    <x v="6"/>
    <n v="0"/>
    <n v="0"/>
    <n v="0"/>
    <n v="0"/>
  </r>
  <r>
    <s v="P26"/>
    <x v="7"/>
    <x v="3"/>
    <x v="6"/>
    <n v="0"/>
    <n v="0"/>
    <n v="0"/>
    <n v="0"/>
  </r>
  <r>
    <s v="P27"/>
    <x v="7"/>
    <x v="3"/>
    <x v="6"/>
    <n v="0"/>
    <n v="0"/>
    <n v="0"/>
    <n v="0"/>
  </r>
  <r>
    <s v="P28"/>
    <x v="7"/>
    <x v="3"/>
    <x v="6"/>
    <n v="0"/>
    <n v="0"/>
    <n v="0"/>
    <n v="0"/>
  </r>
  <r>
    <s v="P29"/>
    <x v="7"/>
    <x v="3"/>
    <x v="6"/>
    <n v="0"/>
    <n v="0"/>
    <n v="0"/>
    <n v="0"/>
  </r>
  <r>
    <s v="P30"/>
    <x v="7"/>
    <x v="3"/>
    <x v="6"/>
    <n v="0"/>
    <n v="0"/>
    <n v="0"/>
    <n v="0"/>
  </r>
  <r>
    <s v="P31"/>
    <x v="7"/>
    <x v="3"/>
    <x v="6"/>
    <n v="0"/>
    <n v="0"/>
    <n v="0"/>
    <n v="0"/>
  </r>
  <r>
    <s v="P32"/>
    <x v="7"/>
    <x v="3"/>
    <x v="6"/>
    <n v="0"/>
    <n v="0"/>
    <n v="0"/>
    <n v="0"/>
  </r>
  <r>
    <s v="P33"/>
    <x v="7"/>
    <x v="3"/>
    <x v="6"/>
    <n v="0"/>
    <n v="0"/>
    <n v="0"/>
    <n v="0"/>
  </r>
  <r>
    <s v="P34"/>
    <x v="7"/>
    <x v="3"/>
    <x v="6"/>
    <n v="0"/>
    <n v="0"/>
    <n v="0"/>
    <n v="0"/>
  </r>
  <r>
    <s v="P35"/>
    <x v="7"/>
    <x v="3"/>
    <x v="6"/>
    <n v="0"/>
    <n v="0"/>
    <n v="0"/>
    <n v="0"/>
  </r>
  <r>
    <s v="P36"/>
    <x v="7"/>
    <x v="3"/>
    <x v="6"/>
    <n v="0"/>
    <n v="0"/>
    <n v="0"/>
    <n v="0"/>
  </r>
  <r>
    <s v="P37"/>
    <x v="7"/>
    <x v="3"/>
    <x v="6"/>
    <n v="0"/>
    <n v="0"/>
    <n v="0"/>
    <n v="0"/>
  </r>
  <r>
    <s v="P38"/>
    <x v="7"/>
    <x v="3"/>
    <x v="6"/>
    <n v="0"/>
    <n v="0"/>
    <n v="0"/>
    <n v="0"/>
  </r>
  <r>
    <s v="P39"/>
    <x v="7"/>
    <x v="3"/>
    <x v="6"/>
    <n v="0"/>
    <n v="0"/>
    <n v="0"/>
    <n v="0"/>
  </r>
  <r>
    <s v="P40"/>
    <x v="7"/>
    <x v="3"/>
    <x v="6"/>
    <n v="0"/>
    <n v="0"/>
    <n v="0"/>
    <n v="0"/>
  </r>
  <r>
    <s v="P41"/>
    <x v="7"/>
    <x v="3"/>
    <x v="6"/>
    <n v="0"/>
    <n v="0"/>
    <n v="0"/>
    <n v="0"/>
  </r>
  <r>
    <s v="P42"/>
    <x v="7"/>
    <x v="3"/>
    <x v="6"/>
    <n v="0"/>
    <n v="0"/>
    <n v="0"/>
    <n v="0"/>
  </r>
  <r>
    <s v="P43"/>
    <x v="7"/>
    <x v="3"/>
    <x v="6"/>
    <n v="0"/>
    <n v="0"/>
    <n v="0"/>
    <n v="0"/>
  </r>
  <r>
    <s v="P44"/>
    <x v="7"/>
    <x v="3"/>
    <x v="6"/>
    <n v="0"/>
    <n v="0"/>
    <n v="0"/>
    <n v="0"/>
  </r>
  <r>
    <s v="P45"/>
    <x v="7"/>
    <x v="3"/>
    <x v="6"/>
    <n v="0"/>
    <n v="0"/>
    <n v="0"/>
    <n v="0"/>
  </r>
  <r>
    <s v="P46"/>
    <x v="7"/>
    <x v="3"/>
    <x v="6"/>
    <n v="0"/>
    <n v="0"/>
    <n v="0"/>
    <n v="0"/>
  </r>
  <r>
    <s v="P47"/>
    <x v="7"/>
    <x v="3"/>
    <x v="6"/>
    <n v="0"/>
    <n v="0"/>
    <n v="0"/>
    <n v="0"/>
  </r>
  <r>
    <s v="P48"/>
    <x v="7"/>
    <x v="3"/>
    <x v="6"/>
    <n v="0"/>
    <n v="0"/>
    <n v="0"/>
    <n v="0"/>
  </r>
  <r>
    <s v="P49"/>
    <x v="7"/>
    <x v="3"/>
    <x v="6"/>
    <n v="0"/>
    <n v="0"/>
    <n v="0"/>
    <n v="0"/>
  </r>
  <r>
    <s v="P50"/>
    <x v="7"/>
    <x v="3"/>
    <x v="6"/>
    <n v="0"/>
    <n v="0"/>
    <n v="0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0">
  <r>
    <s v="FACTOR 1"/>
    <x v="0"/>
    <x v="0"/>
    <x v="0"/>
    <n v="100"/>
    <n v="100"/>
  </r>
  <r>
    <s v="FACTOR 2"/>
    <x v="1"/>
    <x v="1"/>
    <x v="1"/>
    <n v="100"/>
    <n v="200"/>
  </r>
  <r>
    <s v="FACTOR 3"/>
    <x v="2"/>
    <x v="2"/>
    <x v="2"/>
    <n v="100"/>
    <n v="300"/>
  </r>
  <r>
    <s v="FACTOR 4"/>
    <x v="3"/>
    <x v="3"/>
    <x v="0"/>
    <n v="100"/>
    <n v="400"/>
  </r>
  <r>
    <s v="FACTOR 5"/>
    <x v="4"/>
    <x v="4"/>
    <x v="3"/>
    <m/>
    <s v=""/>
  </r>
  <r>
    <s v="FACTOR 6"/>
    <x v="4"/>
    <x v="4"/>
    <x v="3"/>
    <m/>
    <s v=""/>
  </r>
  <r>
    <s v="FACTOR 7"/>
    <x v="4"/>
    <x v="4"/>
    <x v="3"/>
    <m/>
    <s v=""/>
  </r>
  <r>
    <s v="FACTOR 8"/>
    <x v="4"/>
    <x v="4"/>
    <x v="3"/>
    <m/>
    <s v=""/>
  </r>
  <r>
    <s v="FACTOR 9"/>
    <x v="4"/>
    <x v="4"/>
    <x v="3"/>
    <m/>
    <s v=""/>
  </r>
  <r>
    <s v="FACTOR 10"/>
    <x v="4"/>
    <x v="4"/>
    <x v="3"/>
    <m/>
    <s v=""/>
  </r>
  <r>
    <s v="FACTOR 11"/>
    <x v="4"/>
    <x v="4"/>
    <x v="3"/>
    <m/>
    <s v=""/>
  </r>
  <r>
    <s v="FACTOR 12"/>
    <x v="4"/>
    <x v="4"/>
    <x v="3"/>
    <m/>
    <s v=""/>
  </r>
  <r>
    <s v="FACTOR 13"/>
    <x v="4"/>
    <x v="4"/>
    <x v="3"/>
    <m/>
    <s v=""/>
  </r>
  <r>
    <s v="FACTOR 14"/>
    <x v="4"/>
    <x v="4"/>
    <x v="3"/>
    <m/>
    <s v=""/>
  </r>
  <r>
    <s v="FACTOR 15"/>
    <x v="4"/>
    <x v="4"/>
    <x v="3"/>
    <m/>
    <s v=""/>
  </r>
  <r>
    <s v="FACTOR 16"/>
    <x v="4"/>
    <x v="4"/>
    <x v="3"/>
    <m/>
    <s v=""/>
  </r>
  <r>
    <s v="FACTOR 17"/>
    <x v="4"/>
    <x v="4"/>
    <x v="3"/>
    <m/>
    <s v=""/>
  </r>
  <r>
    <s v="FACTOR 18"/>
    <x v="4"/>
    <x v="4"/>
    <x v="3"/>
    <m/>
    <s v=""/>
  </r>
  <r>
    <s v="FACTOR 19"/>
    <x v="4"/>
    <x v="4"/>
    <x v="3"/>
    <m/>
    <s v=""/>
  </r>
  <r>
    <s v="FACTOR 20"/>
    <x v="4"/>
    <x v="4"/>
    <x v="3"/>
    <m/>
    <s v=""/>
  </r>
  <r>
    <s v="FACTOR 21"/>
    <x v="4"/>
    <x v="4"/>
    <x v="3"/>
    <m/>
    <s v=""/>
  </r>
  <r>
    <s v="FACTOR 22"/>
    <x v="4"/>
    <x v="4"/>
    <x v="3"/>
    <m/>
    <s v=""/>
  </r>
  <r>
    <s v="FACTOR 23"/>
    <x v="4"/>
    <x v="4"/>
    <x v="3"/>
    <m/>
    <s v=""/>
  </r>
  <r>
    <s v="FACTOR 24"/>
    <x v="4"/>
    <x v="4"/>
    <x v="3"/>
    <m/>
    <s v=""/>
  </r>
  <r>
    <s v="FACTOR 25"/>
    <x v="4"/>
    <x v="4"/>
    <x v="3"/>
    <m/>
    <s v=""/>
  </r>
  <r>
    <s v="FACTOR 26"/>
    <x v="4"/>
    <x v="4"/>
    <x v="3"/>
    <m/>
    <s v=""/>
  </r>
  <r>
    <s v="FACTOR 27"/>
    <x v="4"/>
    <x v="4"/>
    <x v="3"/>
    <m/>
    <s v=""/>
  </r>
  <r>
    <s v="FACTOR 28"/>
    <x v="4"/>
    <x v="4"/>
    <x v="3"/>
    <m/>
    <s v=""/>
  </r>
  <r>
    <s v="FACTOR 29"/>
    <x v="4"/>
    <x v="4"/>
    <x v="3"/>
    <m/>
    <s v=""/>
  </r>
  <r>
    <s v="FACTOR 30"/>
    <x v="4"/>
    <x v="4"/>
    <x v="3"/>
    <m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D_ASV_1" cacheId="5" applyNumberFormats="0" applyBorderFormats="0" applyFontFormats="0" applyPatternFormats="0" applyAlignmentFormats="0" applyWidthHeightFormats="1" dataCaption="Valores" updatedVersion="5" minRefreshableVersion="3" itemPrintTitles="1" createdVersion="5" indent="0" outline="1" outlineData="1" multipleFieldFilters="0" chartFormat="14">
  <location ref="B28:F38" firstHeaderRow="1" firstDataRow="2" firstDataCol="1"/>
  <pivotFields count="6">
    <pivotField showAll="0" defaultSubtotal="0"/>
    <pivotField axis="axisRow" showAll="0" defaultSubtotal="0">
      <items count="5">
        <item x="4"/>
        <item x="0"/>
        <item x="1"/>
        <item x="2"/>
        <item x="3"/>
      </items>
    </pivotField>
    <pivotField axis="axisRow" showAll="0" defaultSubtotal="0">
      <items count="5">
        <item x="4"/>
        <item x="0"/>
        <item x="1"/>
        <item x="2"/>
        <item x="3"/>
      </items>
    </pivotField>
    <pivotField axis="axisCol" showAll="0" sortType="ascending">
      <items count="5">
        <item x="3"/>
        <item x="0"/>
        <item x="1"/>
        <item x="2"/>
        <item t="default"/>
      </items>
    </pivotField>
    <pivotField showAll="0" defaultSubtotal="0"/>
    <pivotField dataField="1" showAll="0" defaultSubtotal="0"/>
  </pivotFields>
  <rowFields count="2">
    <field x="1"/>
    <field x="2"/>
  </rowFields>
  <rowItems count="9">
    <i>
      <x v="1"/>
    </i>
    <i r="1">
      <x v="1"/>
    </i>
    <i>
      <x v="2"/>
    </i>
    <i r="1">
      <x v="2"/>
    </i>
    <i>
      <x v="3"/>
    </i>
    <i r="1">
      <x v="3"/>
    </i>
    <i>
      <x v="4"/>
    </i>
    <i r="1">
      <x v="4"/>
    </i>
    <i t="grand">
      <x/>
    </i>
  </rowItems>
  <colFields count="1">
    <field x="3"/>
  </colFields>
  <colItems count="4">
    <i>
      <x v="1"/>
    </i>
    <i>
      <x v="2"/>
    </i>
    <i>
      <x v="3"/>
    </i>
    <i t="grand">
      <x/>
    </i>
  </colItems>
  <dataFields count="1">
    <dataField name="Suma de Puntos" fld="5" baseField="1" baseItem="0" numFmtId="168"/>
  </dataFields>
  <formats count="8">
    <format dxfId="670">
      <pivotArea outline="0" collapsedLevelsAreSubtotals="1" fieldPosition="0"/>
    </format>
    <format dxfId="669">
      <pivotArea dataOnly="0" labelOnly="1" outline="0" axis="axisValues" fieldPosition="0"/>
    </format>
    <format dxfId="668">
      <pivotArea type="all" dataOnly="0" outline="0" fieldPosition="0"/>
    </format>
    <format dxfId="667">
      <pivotArea outline="0" collapsedLevelsAreSubtotals="1" fieldPosition="0"/>
    </format>
    <format dxfId="666">
      <pivotArea dataOnly="0" labelOnly="1" fieldPosition="0">
        <references count="1">
          <reference field="1" count="0"/>
        </references>
      </pivotArea>
    </format>
    <format dxfId="665">
      <pivotArea dataOnly="0" labelOnly="1" grandRow="1" outline="0" fieldPosition="0"/>
    </format>
    <format dxfId="664">
      <pivotArea dataOnly="0" labelOnly="1" grandCol="1" outline="0" fieldPosition="0"/>
    </format>
    <format dxfId="663">
      <pivotArea outline="0" fieldPosition="0">
        <references count="1">
          <reference field="4294967294" count="1">
            <x v="0"/>
          </reference>
        </references>
      </pivotArea>
    </format>
  </formats>
  <chartFormats count="3">
    <chartFormat chart="13" format="49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13" format="5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13" format="5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1" type="captionNotEqual" evalOrder="-1" id="1" stringValue1="zz">
      <autoFilter ref="A1">
        <filterColumn colId="0">
          <customFilters>
            <customFilter operator="notEqual" val="zz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D_ASV_2" cacheId="5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4">
  <location ref="B1:C5" firstHeaderRow="1" firstDataRow="1" firstDataCol="1"/>
  <pivotFields count="6">
    <pivotField showAll="0"/>
    <pivotField showAll="0"/>
    <pivotField showAll="0" defaultSubtotal="0"/>
    <pivotField axis="axisRow" showAll="0" measureFilter="1" sortType="ascending">
      <items count="5">
        <item x="3"/>
        <item x="0"/>
        <item x="1"/>
        <item x="2"/>
        <item t="default"/>
      </items>
    </pivotField>
    <pivotField showAll="0" defaultSubtotal="0"/>
    <pivotField dataField="1" showAll="0"/>
  </pivotFields>
  <rowFields count="1">
    <field x="3"/>
  </rowFields>
  <rowItems count="4">
    <i>
      <x v="1"/>
    </i>
    <i>
      <x v="2"/>
    </i>
    <i>
      <x v="3"/>
    </i>
    <i t="grand">
      <x/>
    </i>
  </rowItems>
  <colItems count="1">
    <i/>
  </colItems>
  <dataFields count="1">
    <dataField name="Suma de Puntos" fld="5" baseField="4" baseItem="1" numFmtId="168"/>
  </dataFields>
  <formats count="8">
    <format dxfId="678">
      <pivotArea outline="0" collapsedLevelsAreSubtotals="1" fieldPosition="0"/>
    </format>
    <format dxfId="677">
      <pivotArea type="all" dataOnly="0" outline="0" fieldPosition="0"/>
    </format>
    <format dxfId="676">
      <pivotArea outline="0" collapsedLevelsAreSubtotals="1" fieldPosition="0"/>
    </format>
    <format dxfId="675">
      <pivotArea field="3" type="button" dataOnly="0" labelOnly="1" outline="0" axis="axisRow" fieldPosition="0"/>
    </format>
    <format dxfId="674">
      <pivotArea dataOnly="0" labelOnly="1" outline="0" axis="axisValues" fieldPosition="0"/>
    </format>
    <format dxfId="673">
      <pivotArea dataOnly="0" labelOnly="1" fieldPosition="0">
        <references count="1">
          <reference field="3" count="0"/>
        </references>
      </pivotArea>
    </format>
    <format dxfId="672">
      <pivotArea dataOnly="0" labelOnly="1" grandRow="1" outline="0" fieldPosition="0"/>
    </format>
    <format dxfId="671">
      <pivotArea outline="0" collapsedLevelsAreSubtotals="1" fieldPosition="0"/>
    </format>
  </formats>
  <chartFormats count="4">
    <chartFormat chart="1" format="2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3" type="valueNotEqual" evalOrder="-1" id="1" iMeasureFld="0">
      <autoFilter ref="A1">
        <filterColumn colId="0">
          <customFilters>
            <customFilter operator="not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D_AP_2" cacheId="4" applyNumberFormats="0" applyBorderFormats="0" applyFontFormats="0" applyPatternFormats="0" applyAlignmentFormats="0" applyWidthHeightFormats="1" dataCaption="Valores" updatedVersion="5" minRefreshableVersion="3" itemPrintTitles="1" createdVersion="5" indent="0" compact="0" compactData="0" multipleFieldFilters="0" chartFormat="10">
  <location ref="J4:O13" firstHeaderRow="0" firstDataRow="1" firstDataCol="2"/>
  <pivotFields count="8">
    <pivotField compact="0" outline="0" showAll="0" defaultSubtotal="0"/>
    <pivotField axis="axisRow" compact="0" outline="0" showAll="0" sortType="descending" defaultSubtotal="0">
      <items count="8">
        <item x="0"/>
        <item x="7"/>
        <item x="1"/>
        <item x="2"/>
        <item x="3"/>
        <item x="4"/>
        <item x="5"/>
        <item x="6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axis="axisRow" compact="0" outline="0" showAll="0" sortType="descending" defaultSubtotal="0">
      <items count="4">
        <item x="0"/>
        <item x="3"/>
        <item x="1"/>
        <item x="2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</pivotFields>
  <rowFields count="2">
    <field x="2"/>
    <field x="1"/>
  </rowFields>
  <rowItems count="9">
    <i>
      <x/>
      <x/>
    </i>
    <i>
      <x v="2"/>
      <x v="2"/>
    </i>
    <i>
      <x v="3"/>
      <x v="6"/>
    </i>
    <i r="1">
      <x v="3"/>
    </i>
    <i r="1">
      <x v="7"/>
    </i>
    <i r="1">
      <x v="4"/>
    </i>
    <i r="1">
      <x v="5"/>
    </i>
    <i>
      <x v="1"/>
      <x v="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untos_Femeninos" fld="4" baseField="1" baseItem="10"/>
    <dataField name="Puntos_Masculinos" fld="5" baseField="1" baseItem="10"/>
    <dataField name="Puntos_Neutros" fld="6" baseField="1" baseItem="0"/>
    <dataField name="Puntos_Totales" fld="7" baseField="0" baseItem="0"/>
  </dataFields>
  <chartFormats count="8"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" format="14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2" format="15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9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17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9" format="18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9" format="19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TD_AP_3" cacheId="4" applyNumberFormats="0" applyBorderFormats="0" applyFontFormats="0" applyPatternFormats="0" applyAlignmentFormats="0" applyWidthHeightFormats="1" dataCaption="Valores" updatedVersion="5" minRefreshableVersion="3" itemPrintTitles="1" createdVersion="5" indent="0" compact="0" compactData="0" multipleFieldFilters="0" chartFormat="11">
  <location ref="T4:Y13" firstHeaderRow="0" firstDataRow="1" firstDataCol="2"/>
  <pivotFields count="8">
    <pivotField compact="0" outline="0" showAll="0" defaultSubtotal="0"/>
    <pivotField axis="axisRow" compact="0" outline="0" showAll="0" sortType="descending" defaultSubtotal="0">
      <items count="8">
        <item x="0"/>
        <item x="7"/>
        <item x="1"/>
        <item x="2"/>
        <item x="3"/>
        <item x="4"/>
        <item x="5"/>
        <item x="6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compact="0" outline="0" showAll="0" defaultSubtotal="0"/>
    <pivotField axis="axisRow" compact="0" outline="0" showAll="0" sortType="descending" defaultSubtotal="0">
      <items count="7">
        <item x="0"/>
        <item x="6"/>
        <item x="1"/>
        <item x="2"/>
        <item x="3"/>
        <item x="4"/>
        <item x="5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dataField="1"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</pivotFields>
  <rowFields count="2">
    <field x="3"/>
    <field x="1"/>
  </rowFields>
  <rowItems count="9">
    <i>
      <x/>
      <x/>
    </i>
    <i>
      <x v="5"/>
      <x v="6"/>
    </i>
    <i>
      <x v="4"/>
      <x v="5"/>
    </i>
    <i r="1">
      <x v="4"/>
    </i>
    <i>
      <x v="1"/>
      <x v="1"/>
    </i>
    <i>
      <x v="6"/>
      <x v="7"/>
    </i>
    <i>
      <x v="2"/>
      <x v="2"/>
    </i>
    <i>
      <x v="3"/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untos_Femeninos" fld="4" baseField="1" baseItem="10"/>
    <dataField name="Puntos_Masculinos" fld="5" baseField="1" baseItem="8"/>
    <dataField name="Puntos_Neutros" fld="6" baseField="1" baseItem="8"/>
    <dataField name="Puntos_Totales" fld="7" baseField="0" baseItem="0"/>
  </dataFields>
  <chartFormats count="8">
    <chartFormat chart="4" format="2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4" format="23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4" format="24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9" format="2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26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9" format="2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9" format="28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TD_AP_1" cacheId="4" applyNumberFormats="0" applyBorderFormats="0" applyFontFormats="0" applyPatternFormats="0" applyAlignmentFormats="0" applyWidthHeightFormats="1" dataCaption="Valores" updatedVersion="5" minRefreshableVersion="3" itemPrintTitles="1" createdVersion="5" indent="0" compact="0" compactData="0" multipleFieldFilters="0" chartFormat="6">
  <location ref="A4:E13" firstHeaderRow="0" firstDataRow="1" firstDataCol="1"/>
  <pivotFields count="8">
    <pivotField compact="0" outline="0" showAll="0" defaultSubtotal="0"/>
    <pivotField axis="axisRow" compact="0" outline="0" showAll="0" sortType="descending" defaultSubtotal="0">
      <items count="8">
        <item x="0"/>
        <item x="7"/>
        <item x="1"/>
        <item x="2"/>
        <item x="3"/>
        <item x="4"/>
        <item x="5"/>
        <item x="6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compact="0" outline="0" showAll="0" defaultSubtotal="0"/>
    <pivotField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</pivotFields>
  <rowFields count="1">
    <field x="1"/>
  </rowFields>
  <rowItems count="9">
    <i>
      <x/>
    </i>
    <i>
      <x v="4"/>
    </i>
    <i>
      <x v="6"/>
    </i>
    <i>
      <x v="5"/>
    </i>
    <i>
      <x v="2"/>
    </i>
    <i>
      <x v="1"/>
    </i>
    <i>
      <x v="7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untos_Femeninos" fld="4" baseField="4" baseItem="1"/>
    <dataField name="Puntos_Masculinos" fld="5" baseField="4" baseItem="1"/>
    <dataField name="Puntos_Neutros" fld="6" baseField="4" baseItem="1"/>
    <dataField name="Puntos_Totales" fld="7" baseField="0" baseItem="0"/>
  </dataFields>
  <chartFormats count="4">
    <chartFormat chart="4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4" format="9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4" format="10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name="TD_Br_4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16">
  <location ref="I60:O61" firstHeaderRow="0" firstDataRow="1" firstDataCol="1"/>
  <pivotFields count="13">
    <pivotField showAll="0"/>
    <pivotField multipleItemSelectionAllowed="1" showAll="0"/>
    <pivotField showAll="0"/>
    <pivotField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dataField="1" numFmtId="4" showAll="0"/>
    <pivotField dataField="1" numFmtId="8" showAll="0"/>
    <pivotField numFmtId="8" showAll="0"/>
    <pivotField numFmtId="8" showAll="0"/>
    <pivotField dataField="1" numFmtId="8" showAll="0" defaultSubtotal="0"/>
    <pivotField dataField="1" numFmtId="8" showAll="0" defaultSubtotal="0"/>
    <pivotField dataField="1" showAll="0" defaultSubtotal="0"/>
    <pivotField dataField="1" showAll="0" defaultSubtotal="0"/>
  </pivotFields>
  <rowFields count="1">
    <field x="4"/>
  </rowFields>
  <rowItems count="1"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alario_Base_según_Convenio_por_Grupo" fld="6" subtotal="average" baseField="0" baseItem="0" numFmtId="6"/>
    <dataField name="Salario_Base_Normalizado_Mujeres" fld="10" subtotal="average" baseField="0" baseItem="0" numFmtId="6"/>
    <dataField name="Salario_Base_Normalizado_Hombres" fld="9" subtotal="average" baseField="0" baseItem="0" numFmtId="6"/>
    <dataField name="Promedio de Puntos" fld="5" subtotal="average" baseField="0" baseItem="0" numFmtId="3"/>
    <dataField name="Suma de Cuenta SN_M" fld="12" baseField="4" baseItem="0" numFmtId="1"/>
    <dataField name="Suma de Cuenta SN_H" fld="11" baseField="4" baseItem="0" numFmtId="1"/>
  </dataFields>
  <formats count="9">
    <format dxfId="558">
      <pivotArea outline="0" collapsedLevelsAreSubtotals="1" fieldPosition="0"/>
    </format>
    <format dxfId="557">
      <pivotArea outline="0" fieldPosition="0">
        <references count="1">
          <reference field="4294967294" count="1">
            <x v="4"/>
          </reference>
        </references>
      </pivotArea>
    </format>
    <format dxfId="556">
      <pivotArea outline="0" fieldPosition="0">
        <references count="1">
          <reference field="4294967294" count="1">
            <x v="5"/>
          </reference>
        </references>
      </pivotArea>
    </format>
    <format dxfId="555">
      <pivotArea dataOnly="0" labelOnly="1" outline="0" fieldPosition="0">
        <references count="1">
          <reference field="4294967294" count="2">
            <x v="4"/>
            <x v="5"/>
          </reference>
        </references>
      </pivotArea>
    </format>
    <format dxfId="554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553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552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51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550">
      <pivotArea dataOnly="0" labelOnly="1" outline="0" fieldPosition="0">
        <references count="1">
          <reference field="4294967294" count="1">
            <x v="3"/>
          </reference>
        </references>
      </pivotArea>
    </format>
  </formats>
  <chartFormats count="20">
    <chartFormat chart="1" format="24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5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30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" format="31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8" format="5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5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8" format="53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8" format="55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8" format="56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9" format="9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10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9" format="10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9" format="10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9" format="104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14" format="10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106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4" format="10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4" format="108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14" format="109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4" format="110" series="1">
      <pivotArea type="data" outline="0" fieldPosition="0">
        <references count="1">
          <reference field="4294967294" count="1" selected="0">
            <x v="5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2" iMeasureFld="3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7.xml><?xml version="1.0" encoding="utf-8"?>
<pivotTableDefinition xmlns="http://schemas.openxmlformats.org/spreadsheetml/2006/main" name="TD_Br_3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22">
  <location ref="B60:E61" firstHeaderRow="0" firstDataRow="1" firstDataCol="1"/>
  <pivotFields count="13">
    <pivotField showAll="0"/>
    <pivotField multipleItemSelectionAllowed="1" showAll="0"/>
    <pivotField showAll="0" sortType="descending"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4" showAll="0"/>
    <pivotField dataField="1" numFmtId="8" showAll="0"/>
    <pivotField numFmtId="8" showAll="0"/>
    <pivotField numFmtId="8" showAll="0"/>
    <pivotField numFmtId="8" showAll="0" defaultSubtotal="0"/>
    <pivotField numFmtId="8" showAll="0" defaultSubtotal="0"/>
    <pivotField showAll="0" defaultSubtotal="0"/>
    <pivotField showAll="0" defaultSubtotal="0"/>
  </pivotFields>
  <rowFields count="1">
    <field x="4"/>
  </rowFields>
  <rowItems count="1"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alario_Base_según_Convenio_por_Grupo" fld="6" subtotal="average" baseField="0" baseItem="0" numFmtId="6"/>
    <dataField name="Promedio de Salario anual NORMALIZADO" fld="3" subtotal="average" baseField="0" baseItem="0" numFmtId="6"/>
    <dataField name="Puntos." fld="5" subtotal="average" baseField="2" baseItem="3" numFmtId="3"/>
  </dataFields>
  <formats count="6">
    <format dxfId="564">
      <pivotArea outline="0" collapsedLevelsAreSubtotals="1" fieldPosition="0"/>
    </format>
    <format dxfId="563">
      <pivotArea outline="0" fieldPosition="0">
        <references count="1">
          <reference field="4294967294" count="1">
            <x v="2"/>
          </reference>
        </references>
      </pivotArea>
    </format>
    <format dxfId="562">
      <pivotArea outline="0" collapsedLevelsAreSubtotals="1" fieldPosition="0">
        <references count="1">
          <reference field="4294967294" count="2" selected="0">
            <x v="0"/>
            <x v="1"/>
          </reference>
        </references>
      </pivotArea>
    </format>
    <format dxfId="56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560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559">
      <pivotArea dataOnly="0" labelOnly="1" outline="0" fieldPosition="0">
        <references count="1">
          <reference field="4294967294" count="1">
            <x v="2"/>
          </reference>
        </references>
      </pivotArea>
    </format>
  </formats>
  <chartFormats count="10"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4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1" format="2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24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2" format="2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30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9" format="3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9" format="3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9" format="33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2" iMeasureFld="2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8.xml><?xml version="1.0" encoding="utf-8"?>
<pivotTableDefinition xmlns="http://schemas.openxmlformats.org/spreadsheetml/2006/main" name="TD_Br_2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18">
  <location ref="I5:O6" firstHeaderRow="0" firstDataRow="1" firstDataCol="1"/>
  <pivotFields count="13">
    <pivotField showAll="0"/>
    <pivotField multipleItemSelectionAllowed="1" showAll="0"/>
    <pivotField showAll="0"/>
    <pivotField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dataField="1" numFmtId="4" showAll="0"/>
    <pivotField numFmtId="8" showAll="0"/>
    <pivotField numFmtId="8" showAll="0"/>
    <pivotField dataField="1" numFmtId="8" showAll="0"/>
    <pivotField dataField="1" numFmtId="8" showAll="0" defaultSubtotal="0"/>
    <pivotField dataField="1" numFmtId="8" showAll="0" defaultSubtotal="0"/>
    <pivotField dataField="1" showAll="0" defaultSubtotal="0"/>
    <pivotField dataField="1" showAll="0" defaultSubtotal="0"/>
  </pivotFields>
  <rowFields count="1">
    <field x="4"/>
  </rowFields>
  <rowItems count="1"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alario_ Base_por_Puntos" fld="8" subtotal="average" baseField="0" baseItem="0" numFmtId="6"/>
    <dataField name="Salario_Base_Normalizado_Mujeres" fld="10" subtotal="average" baseField="0" baseItem="0" numFmtId="6"/>
    <dataField name="Salario_Base_Normalizado_Hombres" fld="9" subtotal="average" baseField="0" baseItem="0" numFmtId="6"/>
    <dataField name="Puntos." fld="5" subtotal="average" baseField="0" baseItem="0"/>
    <dataField name="Suma de Cuenta SN_M" fld="12" baseField="4" baseItem="0" numFmtId="1"/>
    <dataField name="Suma de Cuenta SN_H" fld="11" baseField="4" baseItem="0" numFmtId="1"/>
  </dataFields>
  <formats count="9">
    <format dxfId="573">
      <pivotArea outline="0" collapsedLevelsAreSubtotals="1" fieldPosition="0"/>
    </format>
    <format dxfId="572">
      <pivotArea outline="0" fieldPosition="0">
        <references count="1">
          <reference field="4294967294" count="1">
            <x v="4"/>
          </reference>
        </references>
      </pivotArea>
    </format>
    <format dxfId="571">
      <pivotArea outline="0" fieldPosition="0">
        <references count="1">
          <reference field="4294967294" count="1">
            <x v="5"/>
          </reference>
        </references>
      </pivotArea>
    </format>
    <format dxfId="570">
      <pivotArea dataOnly="0" labelOnly="1" outline="0" fieldPosition="0">
        <references count="1">
          <reference field="4294967294" count="2">
            <x v="4"/>
            <x v="5"/>
          </reference>
        </references>
      </pivotArea>
    </format>
    <format dxfId="569">
      <pivotArea dataOnly="0" outline="0" fieldPosition="0">
        <references count="1">
          <reference field="4294967294" count="1">
            <x v="3"/>
          </reference>
        </references>
      </pivotArea>
    </format>
    <format dxfId="568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567">
      <pivotArea dataOnly="0" outline="0" fieldPosition="0">
        <references count="1">
          <reference field="4294967294" count="1">
            <x v="3"/>
          </reference>
        </references>
      </pivotArea>
    </format>
    <format dxfId="566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565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chartFormats count="16">
    <chartFormat chart="1" format="24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5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2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0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" format="31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6" format="6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7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6" format="7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6" format="7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6" format="74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13" format="9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10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3" format="10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3" format="102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13" format="10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3" format="104" series="1">
      <pivotArea type="data" outline="0" fieldPosition="0">
        <references count="1">
          <reference field="4294967294" count="1" selected="0">
            <x v="5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2" iMeasureFld="3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9.xml><?xml version="1.0" encoding="utf-8"?>
<pivotTableDefinition xmlns="http://schemas.openxmlformats.org/spreadsheetml/2006/main" name="TD_Br_1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22">
  <location ref="B5:E6" firstHeaderRow="0" firstDataRow="1" firstDataCol="1"/>
  <pivotFields count="13">
    <pivotField showAll="0"/>
    <pivotField multipleItemSelectionAllowed="1" showAll="0"/>
    <pivotField showAll="0" sortType="descending"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4" showAll="0"/>
    <pivotField numFmtId="8" showAll="0"/>
    <pivotField numFmtId="8" showAll="0"/>
    <pivotField dataField="1" numFmtId="8" showAll="0"/>
    <pivotField numFmtId="8" showAll="0" defaultSubtotal="0"/>
    <pivotField numFmtId="8" showAll="0" defaultSubtotal="0"/>
    <pivotField showAll="0" defaultSubtotal="0"/>
    <pivotField showAll="0" defaultSubtotal="0"/>
  </pivotFields>
  <rowFields count="1">
    <field x="4"/>
  </rowFields>
  <rowItems count="1"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alario_Base_por_Puntos" fld="8" subtotal="average" baseField="4" baseItem="6"/>
    <dataField name="Promedio de Salario anual NORMALIZADO" fld="3" subtotal="average" baseField="0" baseItem="0"/>
    <dataField name="Puntos." fld="5" subtotal="average" baseField="2" baseItem="3" numFmtId="4"/>
  </dataFields>
  <formats count="3">
    <format dxfId="576">
      <pivotArea outline="0" collapsedLevelsAreSubtotals="1" fieldPosition="0"/>
    </format>
    <format dxfId="575">
      <pivotArea dataOnly="0" outline="0" fieldPosition="0">
        <references count="1">
          <reference field="4294967294" count="2">
            <x v="0"/>
            <x v="1"/>
          </reference>
        </references>
      </pivotArea>
    </format>
    <format dxfId="574">
      <pivotArea dataOnly="0" outline="0" fieldPosition="0">
        <references count="1">
          <reference field="4294967294" count="1">
            <x v="2"/>
          </reference>
        </references>
      </pivotArea>
    </format>
  </formats>
  <chartFormats count="5">
    <chartFormat chart="7" format="1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15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3" format="3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38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3" format="39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4" iMeasureFld="2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0.xml><?xml version="1.0" encoding="utf-8"?>
<pivotTableDefinition xmlns="http://schemas.openxmlformats.org/spreadsheetml/2006/main" name="TD_Br_5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18">
  <location ref="B115:E116" firstHeaderRow="0" firstDataRow="1" firstDataCol="1"/>
  <pivotFields count="13">
    <pivotField showAll="0"/>
    <pivotField multipleItemSelectionAllowed="1" showAll="0"/>
    <pivotField showAll="0" sortType="descending"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4" showAll="0"/>
    <pivotField numFmtId="8" showAll="0"/>
    <pivotField dataField="1" numFmtId="8" showAll="0"/>
    <pivotField numFmtId="8" showAll="0"/>
    <pivotField numFmtId="8" showAll="0" defaultSubtotal="0"/>
    <pivotField numFmtId="8" showAll="0" defaultSubtotal="0"/>
    <pivotField showAll="0" defaultSubtotal="0"/>
    <pivotField showAll="0" defaultSubtotal="0"/>
  </pivotFields>
  <rowFields count="1">
    <field x="4"/>
  </rowFields>
  <rowItems count="1"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alario_Base_según_Convenio_por_Puesto" fld="7" subtotal="average" baseField="0" baseItem="0" numFmtId="6"/>
    <dataField name="Promedio de Salario anual NORMALIZADO" fld="3" subtotal="average" baseField="0" baseItem="0" numFmtId="6"/>
    <dataField name="Puntos." fld="5" subtotal="average" baseField="2" baseItem="3" numFmtId="3"/>
  </dataFields>
  <formats count="6">
    <format dxfId="582">
      <pivotArea outline="0" collapsedLevelsAreSubtotals="1" fieldPosition="0"/>
    </format>
    <format dxfId="581">
      <pivotArea outline="0" fieldPosition="0">
        <references count="1">
          <reference field="4294967294" count="1">
            <x v="2"/>
          </reference>
        </references>
      </pivotArea>
    </format>
    <format dxfId="580">
      <pivotArea outline="0" collapsedLevelsAreSubtotals="1" fieldPosition="0">
        <references count="1">
          <reference field="4294967294" count="2" selected="0">
            <x v="0"/>
            <x v="1"/>
          </reference>
        </references>
      </pivotArea>
    </format>
    <format dxfId="57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578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577">
      <pivotArea dataOnly="0" labelOnly="1" outline="0" fieldPosition="0">
        <references count="1">
          <reference field="4294967294" count="1">
            <x v="2"/>
          </reference>
        </references>
      </pivotArea>
    </format>
  </formats>
  <chartFormats count="10"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2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4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1" format="3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33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2" format="3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39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7" format="4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7" format="4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7" format="42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2" iMeasureFld="2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11.xml><?xml version="1.0" encoding="utf-8"?>
<pivotTableDefinition xmlns="http://schemas.openxmlformats.org/spreadsheetml/2006/main" name="TD_Br_6" cacheId="3" applyNumberFormats="0" applyBorderFormats="0" applyFontFormats="0" applyPatternFormats="0" applyAlignmentFormats="0" applyWidthHeightFormats="1" dataCaption="Valores" updatedVersion="5" minRefreshableVersion="3" itemPrintTitles="1" createdVersion="4" indent="0" outline="1" outlineData="1" multipleFieldFilters="0" chartFormat="13">
  <location ref="I115:O116" firstHeaderRow="0" firstDataRow="1" firstDataCol="1"/>
  <pivotFields count="13">
    <pivotField showAll="0"/>
    <pivotField multipleItemSelectionAllowed="1" showAll="0"/>
    <pivotField showAll="0"/>
    <pivotField numFmtId="8" showAll="0" defaultSubtotal="0"/>
    <pivotField axis="axisRow" showAll="0" measureFilter="1" sortType="descending" defaultSubtotal="0">
      <items count="1">
        <item x="0"/>
      </items>
      <autoSortScope>
        <pivotArea dataOnly="0" outline="0" fieldPosition="0">
          <references count="1">
            <reference field="4294967294" count="1" selected="0">
              <x v="3"/>
            </reference>
          </references>
        </pivotArea>
      </autoSortScope>
    </pivotField>
    <pivotField dataField="1" numFmtId="4" showAll="0"/>
    <pivotField numFmtId="8" showAll="0"/>
    <pivotField dataField="1" numFmtId="8" showAll="0"/>
    <pivotField numFmtId="8" showAll="0"/>
    <pivotField dataField="1" numFmtId="8" showAll="0" defaultSubtotal="0"/>
    <pivotField dataField="1" numFmtId="8" showAll="0" defaultSubtotal="0"/>
    <pivotField dataField="1" showAll="0" defaultSubtotal="0"/>
    <pivotField dataField="1" showAll="0" defaultSubtotal="0"/>
  </pivotFields>
  <rowFields count="1">
    <field x="4"/>
  </rowFields>
  <rowItems count="1"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alario_Base_según_Convenio_por_Puesto" fld="7" subtotal="average" baseField="0" baseItem="0" numFmtId="6"/>
    <dataField name="Salario_Base_Normalizado_Mujeres" fld="10" subtotal="average" baseField="0" baseItem="0" numFmtId="6"/>
    <dataField name="Salario_Base_Normalizado_Hombres" fld="9" subtotal="average" baseField="0" baseItem="0" numFmtId="6"/>
    <dataField name="Promedio de Puntos" fld="5" subtotal="average" baseField="0" baseItem="0" numFmtId="3"/>
    <dataField name="Suma de Cuenta SN_M" fld="12" baseField="4" baseItem="0" numFmtId="1"/>
    <dataField name="Suma de Cuenta SN_H" fld="11" baseField="4" baseItem="0" numFmtId="1"/>
  </dataFields>
  <formats count="9">
    <format dxfId="591">
      <pivotArea outline="0" collapsedLevelsAreSubtotals="1" fieldPosition="0"/>
    </format>
    <format dxfId="590">
      <pivotArea outline="0" fieldPosition="0">
        <references count="1">
          <reference field="4294967294" count="1">
            <x v="4"/>
          </reference>
        </references>
      </pivotArea>
    </format>
    <format dxfId="589">
      <pivotArea outline="0" fieldPosition="0">
        <references count="1">
          <reference field="4294967294" count="1">
            <x v="5"/>
          </reference>
        </references>
      </pivotArea>
    </format>
    <format dxfId="588">
      <pivotArea dataOnly="0" labelOnly="1" outline="0" fieldPosition="0">
        <references count="1">
          <reference field="4294967294" count="2">
            <x v="4"/>
            <x v="5"/>
          </reference>
        </references>
      </pivotArea>
    </format>
    <format dxfId="587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586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585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84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583">
      <pivotArea dataOnly="0" labelOnly="1" outline="0" fieldPosition="0">
        <references count="1">
          <reference field="4294967294" count="1">
            <x v="3"/>
          </reference>
        </references>
      </pivotArea>
    </format>
  </formats>
  <chartFormats count="24">
    <chartFormat chart="1" format="24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5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30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" format="31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2" format="46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" format="4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2" format="49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2" format="50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6" format="6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7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6" format="7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6" format="7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6" format="74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7" format="8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83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85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7" format="86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12" format="9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10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2" format="10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2" format="102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12" format="10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12" format="104" series="1">
      <pivotArea type="data" outline="0" fieldPosition="0">
        <references count="1">
          <reference field="4294967294" count="1" selected="0">
            <x v="5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4" type="valueGreaterThanOrEqual" evalOrder="-1" id="2" iMeasureFld="3">
      <autoFilter ref="A1">
        <filterColumn colId="0">
          <customFilters>
            <customFilter operator="greaterThanOrEqual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56" name="Tbl_ListFactores" displayName="Tbl_ListFactores" ref="B1:H31" totalsRowShown="0" headerRowDxfId="900" dataDxfId="899">
  <autoFilter ref="B1:H31"/>
  <tableColumns count="7">
    <tableColumn id="1" name="Factor" dataDxfId="898"/>
    <tableColumn id="2" name="Nombre del Factor" dataDxfId="897">
      <calculatedColumnFormula>IFERROR(IF(INDEX('1. Definición_Factores'!$2:$2,1,MATCH(Tbl_ListFactores[[#This Row],[Factor]],'1. Definición_Factores'!$2:$2,0)+2)="","",INDEX('1. Definición_Factores'!$2:$2,1,MATCH(Tbl_ListFactores[[#This Row],[Factor]],'1. Definición_Factores'!$2:$2,0)+2)),"")</calculatedColumnFormula>
    </tableColumn>
    <tableColumn id="6" name="Descripción del Factor" dataDxfId="896">
      <calculatedColumnFormula>IFERROR(IF(INDEX('1. Definición_Factores'!$6:$6,1,MATCH(Tbl_ListFactores[[#This Row],[Factor]],'1. Definición_Factores'!$2:$2,0)-1)="","",INDEX('1. Definición_Factores'!$6:$6,1,MATCH(Tbl_ListFactores[[#This Row],[Factor]],'1. Definición_Factores'!$2:$2,0)-1)),"")</calculatedColumnFormula>
    </tableColumn>
    <tableColumn id="3" name="Género" dataDxfId="895">
      <calculatedColumnFormula>IFERROR(IF(INDEX('1. Definición_Factores'!$3:$3,1,MATCH(Tbl_ListFactores[[#This Row],[Factor]],'1. Definición_Factores'!$2:$2,0)+2)="","",INDEX('1. Definición_Factores'!$3:$3,1,MATCH(Tbl_ListFactores[[#This Row],[Factor]],'1. Definición_Factores'!$2:$2,0)+2)),"")</calculatedColumnFormula>
    </tableColumn>
    <tableColumn id="5" name="Tipo" dataDxfId="894">
      <calculatedColumnFormula>IFERROR(IF(INDEX('1. Definición_Factores'!$3:$3,1,MATCH(Tbl_ListFactores[[#This Row],[Factor]],'1. Definición_Factores'!$2:$2,0))="","zz",INDEX('1. Definición_Factores'!$3:$3,1,MATCH(Tbl_ListFactores[[#This Row],[Factor]],'1. Definición_Factores'!$2:$2,0))),"zz")</calculatedColumnFormula>
    </tableColumn>
    <tableColumn id="7" name="Tabla" dataDxfId="893">
      <calculatedColumnFormula>IF(Tbl_ListFactores[[#This Row],[Nombre del Factor]]&lt;&gt;"","TblF"&amp;RIGHT(Tbl_ListFactores[[#This Row],[Factor]],LEN(Tbl_ListFactores[[#This Row],[Factor]])-FIND(" ",Tbl_ListFactores[[#This Row],[Factor]])),"")</calculatedColumnFormula>
    </tableColumn>
    <tableColumn id="4" name="Id" dataDxfId="892">
      <calculatedColumnFormula>IF(AND(Tbl_ListFactores[[#This Row],[Nombre del Factor]]&lt;&gt;"",Tbl_ListFactores[[#This Row],[Género]]&lt;&gt;"",Tbl_ListFactores[[#This Row],[Tipo]]&lt;&gt;""),ROW()-ROW(Tbl_ListFactores[])+1,0)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8" name="TblF1" displayName="TblF1" ref="C11:F12" totalsRowShown="0" headerRowDxfId="887" dataDxfId="886">
  <autoFilter ref="C11:F12"/>
  <tableColumns count="4">
    <tableColumn id="1" name="NIVEL" dataDxfId="885"/>
    <tableColumn id="2" name="NOMBRE CORTO" dataDxfId="884"/>
    <tableColumn id="3" name="DESCRIPCIÓN" dataDxfId="883"/>
    <tableColumn id="4" name="PUNTOS" dataDxfId="882">
      <calculatedColumnFormula>VLOOKUP(COUNTA(TblF1[NIVEL]),PtosFactores,MATCH(ROW()-ROW(TblF1[])+1,CabPtosFactores,0),0)</calculatedColumnFormula>
    </tableColumn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10" name="TblF3" displayName="TblF3" ref="M11:P12" totalsRowShown="0" headerRowDxfId="881" dataDxfId="880">
  <autoFilter ref="M11:P12"/>
  <tableColumns count="4">
    <tableColumn id="1" name="NIVEL" dataDxfId="879"/>
    <tableColumn id="2" name="NOMBRE CORTO" dataDxfId="878"/>
    <tableColumn id="3" name="DESCRIPCIÓN" dataDxfId="877"/>
    <tableColumn id="4" name="PUNTOS" dataDxfId="876">
      <calculatedColumnFormula>VLOOKUP(COUNTA(TblF3[NIVEL]),PtosFactores,MATCH(ROW()-ROW(TblF3[])+1,CabPtosFactores,0),0)</calculatedColumnFormula>
    </tableColumn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11" name="TblF4" displayName="TblF4" ref="R11:U12" totalsRowShown="0" headerRowDxfId="875" dataDxfId="874">
  <autoFilter ref="R11:U12"/>
  <tableColumns count="4">
    <tableColumn id="1" name="NIVEL" dataDxfId="873"/>
    <tableColumn id="2" name="NOMBRE CORTO" dataDxfId="872"/>
    <tableColumn id="3" name="DESCRIPCIÓN" dataDxfId="871"/>
    <tableColumn id="4" name="PUNTOS" dataDxfId="870">
      <calculatedColumnFormula>VLOOKUP(COUNTA(TblF4[NIVEL]),PtosFactores,MATCH(ROW()-ROW(TblF4[])+1,CabPtosFactores,0),0)</calculatedColumnFormula>
    </tableColumn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id="12" name="TblF5" displayName="TblF5" ref="W11:Z12" totalsRowShown="0" headerRowDxfId="869" dataDxfId="868">
  <autoFilter ref="W11:Z12"/>
  <tableColumns count="4">
    <tableColumn id="1" name="NIVEL" dataDxfId="867"/>
    <tableColumn id="2" name="NOMBRE CORTO" dataDxfId="866"/>
    <tableColumn id="3" name="DESCRIPCIÓN" dataDxfId="865"/>
    <tableColumn id="4" name="PUNTOS" dataDxfId="864">
      <calculatedColumnFormula>VLOOKUP(COUNTA(TblF5[NIVEL]),PtosFactores,MATCH(ROW()-ROW(TblF5[])+1,CabPtosFactores,0),0)</calculatedColumnFormula>
    </tableColumn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id="13" name="TblF6" displayName="TblF6" ref="AB11:AE12" totalsRowShown="0" headerRowDxfId="863" dataDxfId="862">
  <autoFilter ref="AB11:AE12"/>
  <tableColumns count="4">
    <tableColumn id="1" name="NIVEL" dataDxfId="861"/>
    <tableColumn id="2" name="NOMBRE CORTO" dataDxfId="860"/>
    <tableColumn id="3" name="DESCRIPCIÓN" dataDxfId="859"/>
    <tableColumn id="4" name="PUNTOS" dataDxfId="858">
      <calculatedColumnFormula>VLOOKUP(COUNTA(TblF6[NIVEL]),PtosFactores,MATCH(ROW()-ROW(TblF6[])+1,CabPtosFactores,0),0)</calculatedColumnFormula>
    </tableColumn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id="1" name="TblF7" displayName="TblF7" ref="AG11:AJ12" totalsRowShown="0" headerRowDxfId="857" dataDxfId="856">
  <autoFilter ref="AG11:AJ12"/>
  <tableColumns count="4">
    <tableColumn id="1" name="NIVEL" dataDxfId="855"/>
    <tableColumn id="2" name="NOMBRE CORTO" dataDxfId="854"/>
    <tableColumn id="3" name="DESCRIPCIÓN" dataDxfId="853"/>
    <tableColumn id="4" name="PUNTOS" dataDxfId="852">
      <calculatedColumnFormula>VLOOKUP(COUNTA(TblF7[NIVEL]),PtosFactores,MATCH(ROW()-ROW(TblF7[])+1,CabPtosFactores,0),0)</calculatedColumnFormula>
    </tableColumn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id="3" name="TblF8" displayName="TblF8" ref="AL11:AO12" totalsRowShown="0" headerRowDxfId="851" dataDxfId="850">
  <autoFilter ref="AL11:AO12"/>
  <tableColumns count="4">
    <tableColumn id="1" name="NIVEL" dataDxfId="849"/>
    <tableColumn id="2" name="NOMBRE CORTO" dataDxfId="848"/>
    <tableColumn id="3" name="DESCRIPCIÓN" dataDxfId="847"/>
    <tableColumn id="4" name="PUNTOS" dataDxfId="846">
      <calculatedColumnFormula>VLOOKUP(COUNTA(TblF8[NIVEL]),PtosFactores,MATCH(ROW()-ROW(TblF8[])+1,CabPtosFactores,0),0)</calculatedColumnFormula>
    </tableColumn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id="14" name="TblF11" displayName="TblF11" ref="BA11:BD12" totalsRowShown="0" headerRowDxfId="845" dataDxfId="844">
  <autoFilter ref="BA11:BD12"/>
  <tableColumns count="4">
    <tableColumn id="1" name="NIVEL" dataDxfId="843"/>
    <tableColumn id="2" name="NOMBRE CORTO" dataDxfId="842"/>
    <tableColumn id="3" name="DESCRIPCIÓN" dataDxfId="841"/>
    <tableColumn id="4" name="PUNTOS" dataDxfId="840">
      <calculatedColumnFormula>VLOOKUP(COUNTA(TblF11[NIVEL]),PtosFactores,MATCH(ROW()-ROW(TblF11[])+1,CabPtosFactores,0),0)</calculatedColumnFormula>
    </tableColumn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id="15" name="TblF12" displayName="TblF12" ref="BF11:BI12" totalsRowShown="0" headerRowDxfId="839" dataDxfId="838">
  <autoFilter ref="BF11:BI12"/>
  <tableColumns count="4">
    <tableColumn id="1" name="NIVEL" dataDxfId="837"/>
    <tableColumn id="2" name="NOMBRE CORTO" dataDxfId="836"/>
    <tableColumn id="3" name="DESCRIPCIÓN" dataDxfId="835"/>
    <tableColumn id="4" name="PUNTOS" dataDxfId="834">
      <calculatedColumnFormula>VLOOKUP(COUNTA(TblF12[NIVEL]),PtosFactores,MATCH(ROW()-ROW(TblF12[])+1,CabPtosFactores,0),0)</calculatedColumnFormula>
    </tableColumn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id="16" name="TblF13" displayName="TblF13" ref="BK11:BN12" totalsRowShown="0" headerRowDxfId="833" dataDxfId="832">
  <autoFilter ref="BK11:BN12"/>
  <tableColumns count="4">
    <tableColumn id="1" name="NIVEL" dataDxfId="831"/>
    <tableColumn id="2" name="NOMBRE CORTO" dataDxfId="830"/>
    <tableColumn id="3" name="DESCRIPCIÓN" dataDxfId="829"/>
    <tableColumn id="4" name="PUNTOS" dataDxfId="828">
      <calculatedColumnFormula>VLOOKUP(COUNTA(TblF13[NIVEL]),PtosFactores,MATCH(ROW()-ROW(TblF13[])+1,CabPtosFactores,0),0)</calculatedColumnFormula>
    </tableColumn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id="17" name="TblF14" displayName="TblF14" ref="BP11:BS12" totalsRowShown="0" headerRowDxfId="827" dataDxfId="826">
  <autoFilter ref="BP11:BS12"/>
  <tableColumns count="4">
    <tableColumn id="1" name="NIVEL" dataDxfId="825"/>
    <tableColumn id="2" name="NOMBRE CORTO" dataDxfId="824"/>
    <tableColumn id="3" name="DESCRIPCIÓN" dataDxfId="823"/>
    <tableColumn id="4" name="PUNTOS" dataDxfId="822">
      <calculatedColumnFormula>VLOOKUP(COUNTA(TblF14[NIVEL]),PtosFactores,MATCH(ROW()-ROW(TblF14[])+1,CabPtosFactores,0),0)</calculatedColumnFormula>
    </tableColumn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id="18" name="TblF15" displayName="TblF15" ref="BU11:BX12" totalsRowShown="0" headerRowDxfId="821" dataDxfId="820">
  <autoFilter ref="BU11:BX12"/>
  <tableColumns count="4">
    <tableColumn id="1" name="NIVEL" dataDxfId="819"/>
    <tableColumn id="2" name="NOMBRE CORTO" dataDxfId="818"/>
    <tableColumn id="3" name="DESCRIPCIÓN" dataDxfId="817"/>
    <tableColumn id="4" name="PUNTOS" dataDxfId="816">
      <calculatedColumnFormula>VLOOKUP(COUNTA(TblF15[NIVEL]),PtosFactores,MATCH(ROW()-ROW(TblF15[])+1,CabPtosFactores,0),0)</calculatedColumnFormula>
    </tableColumn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id="19" name="TblF16" displayName="TblF16" ref="BZ11:CC12" totalsRowShown="0" headerRowDxfId="815" dataDxfId="814">
  <autoFilter ref="BZ11:CC12"/>
  <tableColumns count="4">
    <tableColumn id="1" name="NIVEL" dataDxfId="813"/>
    <tableColumn id="2" name="NOMBRE CORTO" dataDxfId="812"/>
    <tableColumn id="3" name="DESCRIPCIÓN" dataDxfId="811"/>
    <tableColumn id="4" name="PUNTOS" dataDxfId="810">
      <calculatedColumnFormula>VLOOKUP(COUNTA(TblF16[NIVEL]),PtosFactores,MATCH(ROW()-ROW(TblF16[])+1,CabPtosFactores,0),0)</calculatedColumnFormula>
    </tableColumn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id="20" name="TblF17" displayName="TblF17" ref="CE11:CH12" totalsRowShown="0" headerRowDxfId="809" dataDxfId="808">
  <autoFilter ref="CE11:CH12"/>
  <tableColumns count="4">
    <tableColumn id="1" name="NIVEL" dataDxfId="807"/>
    <tableColumn id="2" name="NOMBRE CORTO" dataDxfId="806"/>
    <tableColumn id="3" name="DESCRIPCIÓN" dataDxfId="805"/>
    <tableColumn id="4" name="PUNTOS" dataDxfId="804">
      <calculatedColumnFormula>VLOOKUP(COUNTA(TblF17[NIVEL]),PtosFactores,MATCH(ROW()-ROW(TblF17[])+1,CabPtosFactores,0),0)</calculatedColumnFormula>
    </tableColumn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id="21" name="TblF18" displayName="TblF18" ref="CJ11:CM12" totalsRowShown="0" headerRowDxfId="803" dataDxfId="802">
  <autoFilter ref="CJ11:CM12"/>
  <tableColumns count="4">
    <tableColumn id="1" name="NIVEL" dataDxfId="801"/>
    <tableColumn id="2" name="NOMBRE CORTO" dataDxfId="800"/>
    <tableColumn id="3" name="DESCRIPCIÓN" dataDxfId="799"/>
    <tableColumn id="4" name="PUNTOS" dataDxfId="798">
      <calculatedColumnFormula>VLOOKUP(COUNTA(TblF18[NIVEL]),PtosFactores,MATCH(ROW()-ROW(TblF18[])+1,CabPtosFactores,0),0)</calculatedColumnFormula>
    </tableColumn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id="22" name="TblF19" displayName="TblF19" ref="CO11:CR12" totalsRowShown="0" headerRowDxfId="797" dataDxfId="796">
  <autoFilter ref="CO11:CR12"/>
  <tableColumns count="4">
    <tableColumn id="1" name="NIVEL" dataDxfId="795"/>
    <tableColumn id="2" name="NOMBRE CORTO" dataDxfId="794"/>
    <tableColumn id="3" name="DESCRIPCIÓN" dataDxfId="793"/>
    <tableColumn id="4" name="PUNTOS" dataDxfId="792">
      <calculatedColumnFormula>VLOOKUP(COUNTA(TblF19[NIVEL]),PtosFactores,MATCH(ROW()-ROW(TblF19[])+1,CabPtosFactores,0),0)</calculatedColumnFormula>
    </tableColumn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id="23" name="TblF20" displayName="TblF20" ref="CT11:CW12" totalsRowShown="0" headerRowDxfId="791" dataDxfId="790">
  <autoFilter ref="CT11:CW12"/>
  <tableColumns count="4">
    <tableColumn id="1" name="NIVEL" dataDxfId="789"/>
    <tableColumn id="2" name="NOMBRE CORTO" dataDxfId="788"/>
    <tableColumn id="3" name="DESCRIPCIÓN" dataDxfId="787"/>
    <tableColumn id="4" name="PUNTOS" dataDxfId="786">
      <calculatedColumnFormula>VLOOKUP(COUNTA(TblF20[NIVEL]),PtosFactores,MATCH(ROW()-ROW(TblF20[])+1,CabPtosFactores,0),0)</calculatedColumnFormula>
    </tableColumn>
  </tableColumns>
  <tableStyleInfo name="TableStyleLight9" showFirstColumn="0" showLastColumn="0" showRowStripes="1" showColumnStripes="0"/>
</table>
</file>

<file path=xl/tables/table19.xml><?xml version="1.0" encoding="utf-8"?>
<table xmlns="http://schemas.openxmlformats.org/spreadsheetml/2006/main" id="24" name="TblF21" displayName="TblF21" ref="CY11:DB12" totalsRowShown="0" headerRowDxfId="785" dataDxfId="784">
  <autoFilter ref="CY11:DB12"/>
  <tableColumns count="4">
    <tableColumn id="1" name="NIVEL" dataDxfId="783"/>
    <tableColumn id="2" name="NOMBRE CORTO" dataDxfId="782"/>
    <tableColumn id="3" name="DESCRIPCIÓN" dataDxfId="781"/>
    <tableColumn id="4" name="PUNTOS" dataDxfId="780">
      <calculatedColumnFormula>VLOOKUP(COUNTA(TblF21[NIVEL]),PtosFactores,MATCH(ROW()-ROW(TblF21[])+1,CabPtosFactores,0),0)</calculatedColumnFormula>
    </tableColumn>
  </tableColumns>
  <tableStyleInfo name="TableStyleLight9" showFirstColumn="0" showLastColumn="0" showRowStripes="1" showColumnStripes="0"/>
</table>
</file>

<file path=xl/tables/table20.xml><?xml version="1.0" encoding="utf-8"?>
<table xmlns="http://schemas.openxmlformats.org/spreadsheetml/2006/main" id="25" name="TblF22" displayName="TblF22" ref="DD11:DG12" totalsRowShown="0" headerRowDxfId="779" dataDxfId="778">
  <autoFilter ref="DD11:DG12"/>
  <tableColumns count="4">
    <tableColumn id="1" name="NIVEL" dataDxfId="777"/>
    <tableColumn id="2" name="NOMBRE CORTO" dataDxfId="776"/>
    <tableColumn id="3" name="DESCRIPCIÓN" dataDxfId="775"/>
    <tableColumn id="4" name="PUNTOS" dataDxfId="774">
      <calculatedColumnFormula>VLOOKUP(COUNTA(TblF22[NIVEL]),PtosFactores,MATCH(ROW()-ROW(TblF22[])+1,CabPtosFactores,0),0)</calculatedColumnFormula>
    </tableColumn>
  </tableColumns>
  <tableStyleInfo name="TableStyleLight9" showFirstColumn="0" showLastColumn="0" showRowStripes="1" showColumnStripes="0"/>
</table>
</file>

<file path=xl/tables/table21.xml><?xml version="1.0" encoding="utf-8"?>
<table xmlns="http://schemas.openxmlformats.org/spreadsheetml/2006/main" id="26" name="TblF23" displayName="TblF23" ref="DI11:DL12" totalsRowShown="0" headerRowDxfId="773" dataDxfId="772">
  <autoFilter ref="DI11:DL12"/>
  <tableColumns count="4">
    <tableColumn id="1" name="NIVEL" dataDxfId="771"/>
    <tableColumn id="2" name="NOMBRE CORTO" dataDxfId="770"/>
    <tableColumn id="3" name="DESCRIPCIÓN" dataDxfId="769"/>
    <tableColumn id="4" name="PUNTOS" dataDxfId="768">
      <calculatedColumnFormula>VLOOKUP(COUNTA(TblF23[NIVEL]),PtosFactores,MATCH(ROW()-ROW(TblF23[])+1,CabPtosFactores,0),0)</calculatedColumnFormula>
    </tableColumn>
  </tableColumns>
  <tableStyleInfo name="TableStyleLight9" showFirstColumn="0" showLastColumn="0" showRowStripes="1" showColumnStripes="0"/>
</table>
</file>

<file path=xl/tables/table22.xml><?xml version="1.0" encoding="utf-8"?>
<table xmlns="http://schemas.openxmlformats.org/spreadsheetml/2006/main" id="27" name="TblF24" displayName="TblF24" ref="DN11:DQ12" totalsRowShown="0" headerRowDxfId="767" dataDxfId="766">
  <autoFilter ref="DN11:DQ12"/>
  <tableColumns count="4">
    <tableColumn id="1" name="NIVEL" dataDxfId="765"/>
    <tableColumn id="2" name="NOMBRE CORTO" dataDxfId="764"/>
    <tableColumn id="3" name="DESCRIPCIÓN" dataDxfId="763"/>
    <tableColumn id="4" name="PUNTOS" dataDxfId="762">
      <calculatedColumnFormula>VLOOKUP(COUNTA(TblF24[NIVEL]),PtosFactores,MATCH(ROW()-ROW(TblF24[])+1,CabPtosFactores,0),0)</calculatedColumnFormula>
    </tableColumn>
  </tableColumns>
  <tableStyleInfo name="TableStyleLight9" showFirstColumn="0" showLastColumn="0" showRowStripes="1" showColumnStripes="0"/>
</table>
</file>

<file path=xl/tables/table23.xml><?xml version="1.0" encoding="utf-8"?>
<table xmlns="http://schemas.openxmlformats.org/spreadsheetml/2006/main" id="28" name="TblF25" displayName="TblF25" ref="DS11:DV12" totalsRowShown="0" headerRowDxfId="761" dataDxfId="760">
  <autoFilter ref="DS11:DV12"/>
  <tableColumns count="4">
    <tableColumn id="1" name="NIVEL" dataDxfId="759"/>
    <tableColumn id="2" name="NOMBRE CORTO" dataDxfId="758"/>
    <tableColumn id="3" name="DESCRIPCIÓN" dataDxfId="757"/>
    <tableColumn id="4" name="PUNTOS" dataDxfId="756">
      <calculatedColumnFormula>VLOOKUP(COUNTA(TblF25[NIVEL]),PtosFactores,MATCH(ROW()-ROW(TblF25[])+1,CabPtosFactores,0),0)</calculatedColumnFormula>
    </tableColumn>
  </tableColumns>
  <tableStyleInfo name="TableStyleLight9" showFirstColumn="0" showLastColumn="0" showRowStripes="1" showColumnStripes="0"/>
</table>
</file>

<file path=xl/tables/table24.xml><?xml version="1.0" encoding="utf-8"?>
<table xmlns="http://schemas.openxmlformats.org/spreadsheetml/2006/main" id="29" name="TblF26" displayName="TblF26" ref="DX11:EA12" totalsRowShown="0" headerRowDxfId="755" dataDxfId="754">
  <autoFilter ref="DX11:EA12"/>
  <tableColumns count="4">
    <tableColumn id="1" name="NIVEL" dataDxfId="753"/>
    <tableColumn id="2" name="NOMBRE CORTO" dataDxfId="752"/>
    <tableColumn id="3" name="DESCRIPCIÓN" dataDxfId="751"/>
    <tableColumn id="4" name="PUNTOS" dataDxfId="750">
      <calculatedColumnFormula>VLOOKUP(COUNTA(TblF26[NIVEL]),PtosFactores,MATCH(ROW()-ROW(TblF26[])+1,CabPtosFactores,0),0)</calculatedColumnFormula>
    </tableColumn>
  </tableColumns>
  <tableStyleInfo name="TableStyleLight9" showFirstColumn="0" showLastColumn="0" showRowStripes="1" showColumnStripes="0"/>
</table>
</file>

<file path=xl/tables/table25.xml><?xml version="1.0" encoding="utf-8"?>
<table xmlns="http://schemas.openxmlformats.org/spreadsheetml/2006/main" id="30" name="TblF27" displayName="TblF27" ref="EC11:EF12" totalsRowShown="0" headerRowDxfId="749" dataDxfId="748">
  <autoFilter ref="EC11:EF12"/>
  <tableColumns count="4">
    <tableColumn id="1" name="NIVEL" dataDxfId="747"/>
    <tableColumn id="2" name="NOMBRE CORTO" dataDxfId="746"/>
    <tableColumn id="3" name="DESCRIPCIÓN" dataDxfId="745"/>
    <tableColumn id="4" name="PUNTOS" dataDxfId="744">
      <calculatedColumnFormula>VLOOKUP(COUNTA(TblF27[NIVEL]),PtosFactores,MATCH(ROW()-ROW(TblF27[])+1,CabPtosFactores,0),0)</calculatedColumnFormula>
    </tableColumn>
  </tableColumns>
  <tableStyleInfo name="TableStyleLight9" showFirstColumn="0" showLastColumn="0" showRowStripes="1" showColumnStripes="0"/>
</table>
</file>

<file path=xl/tables/table26.xml><?xml version="1.0" encoding="utf-8"?>
<table xmlns="http://schemas.openxmlformats.org/spreadsheetml/2006/main" id="31" name="TblF28" displayName="TblF28" ref="EH11:EK12" totalsRowShown="0" headerRowDxfId="743" dataDxfId="742">
  <autoFilter ref="EH11:EK12"/>
  <tableColumns count="4">
    <tableColumn id="1" name="NIVEL" dataDxfId="741"/>
    <tableColumn id="2" name="NOMBRE CORTO" dataDxfId="740"/>
    <tableColumn id="3" name="DESCRIPCIÓN" dataDxfId="739"/>
    <tableColumn id="4" name="PUNTOS" dataDxfId="738">
      <calculatedColumnFormula>VLOOKUP(COUNTA(TblF28[NIVEL]),PtosFactores,MATCH(ROW()-ROW(TblF28[])+1,CabPtosFactores,0),0)</calculatedColumnFormula>
    </tableColumn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id="32" name="TblF29" displayName="TblF29" ref="EM11:EP12" totalsRowShown="0" headerRowDxfId="737" dataDxfId="736">
  <autoFilter ref="EM11:EP12"/>
  <tableColumns count="4">
    <tableColumn id="1" name="NIVEL" dataDxfId="735"/>
    <tableColumn id="2" name="NOMBRE CORTO" dataDxfId="734"/>
    <tableColumn id="3" name="DESCRIPCIÓN" dataDxfId="733"/>
    <tableColumn id="4" name="PUNTOS" dataDxfId="732">
      <calculatedColumnFormula>VLOOKUP(COUNTA(TblF29[NIVEL]),PtosFactores,MATCH(ROW()-ROW(TblF29[])+1,CabPtosFactores,0),0)</calculatedColumnFormula>
    </tableColumn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id="33" name="TblF30" displayName="TblF30" ref="ER11:EU12" totalsRowShown="0" headerRowDxfId="731" dataDxfId="730">
  <autoFilter ref="ER11:EU12"/>
  <tableColumns count="4">
    <tableColumn id="1" name="NIVEL" dataDxfId="729"/>
    <tableColumn id="2" name="NOMBRE CORTO" dataDxfId="728"/>
    <tableColumn id="3" name="DESCRIPCIÓN" dataDxfId="727"/>
    <tableColumn id="4" name="PUNTOS" dataDxfId="726">
      <calculatedColumnFormula>VLOOKUP(COUNTA(TblF30[NIVEL]),PtosFactores,MATCH(ROW()-ROW(TblF30[])+1,CabPtosFactores,0),0)</calculatedColumnFormula>
    </tableColumn>
  </tableColumns>
  <tableStyleInfo name="TableStyleLight9" showFirstColumn="0" showLastColumn="0" showRowStripes="1" showColumnStripes="0"/>
</table>
</file>

<file path=xl/tables/table29.xml><?xml version="1.0" encoding="utf-8"?>
<table xmlns="http://schemas.openxmlformats.org/spreadsheetml/2006/main" id="57" name="TblF2" displayName="TblF2" ref="H11:K12" totalsRowShown="0" headerRowDxfId="725" dataDxfId="724">
  <autoFilter ref="H11:K12"/>
  <tableColumns count="4">
    <tableColumn id="1" name="NIVEL" dataDxfId="723"/>
    <tableColumn id="2" name="NOMBRE CORTO" dataDxfId="722"/>
    <tableColumn id="3" name="DESCRIPCIÓN" dataDxfId="721"/>
    <tableColumn id="4" name="PUNTOS" dataDxfId="720">
      <calculatedColumnFormula>VLOOKUP(COUNTA(TblF2[NIVEL]),PtosFactores,MATCH(ROW()-ROW(TblF2[])+1,CabPtosFactores,0),0)</calculatedColumnFormula>
    </tableColumn>
  </tableColumns>
  <tableStyleInfo name="TableStyleLight9" showFirstColumn="0" showLastColumn="0" showRowStripes="1" showColumnStripes="0"/>
</table>
</file>

<file path=xl/tables/table30.xml><?xml version="1.0" encoding="utf-8"?>
<table xmlns="http://schemas.openxmlformats.org/spreadsheetml/2006/main" id="65" name="TblF9" displayName="TblF9" ref="AQ11:AT12" totalsRowShown="0" headerRowDxfId="719" dataDxfId="718">
  <autoFilter ref="AQ11:AT12"/>
  <tableColumns count="4">
    <tableColumn id="1" name="NIVEL" dataDxfId="717"/>
    <tableColumn id="2" name="NOMBRE CORTO" dataDxfId="716"/>
    <tableColumn id="3" name="DESCRIPCIÓN" dataDxfId="715"/>
    <tableColumn id="4" name="PUNTOS" dataDxfId="714">
      <calculatedColumnFormula>VLOOKUP(COUNTA(TblF9[NIVEL]),PtosFactores,MATCH(ROW()-ROW(TblF9[])+1,CabPtosFactores,0),0)</calculatedColumnFormula>
    </tableColumn>
  </tableColumns>
  <tableStyleInfo name="TableStyleLight9" showFirstColumn="0" showLastColumn="0" showRowStripes="1" showColumnStripes="0"/>
</table>
</file>

<file path=xl/tables/table31.xml><?xml version="1.0" encoding="utf-8"?>
<table xmlns="http://schemas.openxmlformats.org/spreadsheetml/2006/main" id="66" name="TblF10" displayName="TblF10" ref="AV11:AY12" totalsRowShown="0" headerRowDxfId="713" dataDxfId="712">
  <autoFilter ref="AV11:AY12"/>
  <tableColumns count="4">
    <tableColumn id="1" name="NIVEL" dataDxfId="711"/>
    <tableColumn id="2" name="NOMBRE CORTO" dataDxfId="710"/>
    <tableColumn id="3" name="DESCRIPCIÓN" dataDxfId="709"/>
    <tableColumn id="4" name="PUNTOS" dataDxfId="708">
      <calculatedColumnFormula>VLOOKUP(COUNTA(TblF10[NIVEL]),PtosFactores,MATCH(ROW()-ROW(TblF10[])+1,CabPtosFactores,0),0)</calculatedColumnFormula>
    </tableColumn>
  </tableColumns>
  <tableStyleInfo name="TableStyleLight9" showFirstColumn="0" showLastColumn="0" showRowStripes="1" showColumnStripes="0"/>
</table>
</file>

<file path=xl/tables/table32.xml><?xml version="1.0" encoding="utf-8"?>
<table xmlns="http://schemas.openxmlformats.org/spreadsheetml/2006/main" id="2" name="TblFactor" displayName="TblFactor" ref="A20:F50" totalsRowShown="0" headerRowDxfId="696" dataDxfId="694" headerRowBorderDxfId="695" tableBorderDxfId="693">
  <autoFilter ref="A20:F50"/>
  <sortState ref="A21:F70">
    <sortCondition ref="B20:B70"/>
  </sortState>
  <tableColumns count="6">
    <tableColumn id="1" name="Num Factor" dataDxfId="692">
      <calculatedColumnFormula>IF(#REF!="","",INDEX(factores,MATCH(#REF!,#REF!,0)))</calculatedColumnFormula>
    </tableColumn>
    <tableColumn id="7" name="Tipo" dataDxfId="691">
      <calculatedColumnFormula>IFERROR(VLOOKUP(TblFactor[[#This Row],[Num Factor]],Tbl_ListFactores[],MATCH(TblFactor[[#Headers],[Tipo]],Tbl_ListFactores[#Headers],0),0),"zz")</calculatedColumnFormula>
    </tableColumn>
    <tableColumn id="2" name="Nombre del Factor" dataDxfId="690">
      <calculatedColumnFormula>IFERROR(VLOOKUP(TblFactor[[#This Row],[Num Factor]],Tbl_ListFactores[],MATCH(TblFactor[[#Headers],[Nombre del Factor]],Tbl_ListFactores[#Headers],0),0),"")</calculatedColumnFormula>
    </tableColumn>
    <tableColumn id="3" name="Género" dataDxfId="689">
      <calculatedColumnFormula>IFERROR(VLOOKUP(TblFactor[[#This Row],[Num Factor]],Tbl_ListFactores[],MATCH(TblFactor[[#Headers],[Género]],Tbl_ListFactores[#Headers],0),0),"")</calculatedColumnFormula>
    </tableColumn>
    <tableColumn id="11" name="SVPT" dataDxfId="688"/>
    <tableColumn id="4" name="Puntos" dataDxfId="687">
      <calculatedColumnFormula>IFERROR(VLOOKUP(TblFactor[[#This Row],[Tipo]],TblGrupos[],2,0)*TblFactor[[#This Row],[SVPT]]*10,"")</calculatedColumnFormula>
    </tableColumn>
  </tableColumns>
  <tableStyleInfo name="TableStyleMedium2" showFirstColumn="0" showLastColumn="0" showRowStripes="1" showColumnStripes="0"/>
</table>
</file>

<file path=xl/tables/table33.xml><?xml version="1.0" encoding="utf-8"?>
<table xmlns="http://schemas.openxmlformats.org/spreadsheetml/2006/main" id="7" name="TblGrupos" displayName="TblGrupos" ref="B3:C7" headerRowDxfId="686" dataDxfId="684" totalsRowDxfId="683" headerRowBorderDxfId="685">
  <autoFilter ref="B3:C7">
    <filterColumn colId="0" hiddenButton="1"/>
    <filterColumn colId="1" hiddenButton="1"/>
  </autoFilter>
  <tableColumns count="2">
    <tableColumn id="2" name="Tipo" dataDxfId="682" totalsRowDxfId="681"/>
    <tableColumn id="3" name="SVPT" totalsRowFunction="custom" dataDxfId="680" totalsRowDxfId="679">
      <totalsRowFormula>SUM(TblGrupos[SVPT])</totalsRowFormula>
    </tableColumn>
  </tableColumns>
  <tableStyleInfo name="TableStyleLight8" showFirstColumn="0" showLastColumn="0" showRowStripes="1" showColumnStripes="0"/>
</table>
</file>

<file path=xl/tables/table34.xml><?xml version="1.0" encoding="utf-8"?>
<table xmlns="http://schemas.openxmlformats.org/spreadsheetml/2006/main" id="58" name="TblGrupoProfesional" displayName="TblGrupoProfesional" ref="E4:F5" insertRow="1" totalsRowShown="0" headerRowDxfId="662" headerRowBorderDxfId="661" tableBorderDxfId="660" totalsRowBorderDxfId="659" headerRowCellStyle="Énfasis5">
  <autoFilter ref="E4:F5"/>
  <tableColumns count="2">
    <tableColumn id="1" name="Valor" dataDxfId="658"/>
    <tableColumn id="2" name="Descripción" dataDxfId="657" dataCellStyle="Normal 2"/>
  </tableColumns>
  <tableStyleInfo name="TableStyleMedium2" showFirstColumn="0" showLastColumn="0" showRowStripes="1" showColumnStripes="0"/>
</table>
</file>

<file path=xl/tables/table35.xml><?xml version="1.0" encoding="utf-8"?>
<table xmlns="http://schemas.openxmlformats.org/spreadsheetml/2006/main" id="59" name="TblDpto" displayName="TblDpto" ref="B4:C5" insertRow="1" totalsRowShown="0" headerRowDxfId="656" headerRowBorderDxfId="655" tableBorderDxfId="654" totalsRowBorderDxfId="653" headerRowCellStyle="Énfasis5">
  <autoFilter ref="B4:C5"/>
  <tableColumns count="2">
    <tableColumn id="1" name="Valor" dataDxfId="652"/>
    <tableColumn id="2" name="Descripción" dataDxfId="651" dataCellStyle="Normal 2"/>
  </tableColumns>
  <tableStyleInfo name="TableStyleMedium2" showFirstColumn="0" showLastColumn="0" showRowStripes="1" showColumnStripes="0"/>
</table>
</file>

<file path=xl/tables/table36.xml><?xml version="1.0" encoding="utf-8"?>
<table xmlns="http://schemas.openxmlformats.org/spreadsheetml/2006/main" id="63" name="TblPuestos" displayName="TblPuestos" ref="H4:L54" totalsRowShown="0" headerRowDxfId="650" dataDxfId="648" headerRowBorderDxfId="649" headerRowCellStyle="Énfasis5">
  <autoFilter ref="H4:L54"/>
  <tableColumns count="5">
    <tableColumn id="1" name="Clave" dataDxfId="647"/>
    <tableColumn id="2" name="Valor" dataDxfId="646"/>
    <tableColumn id="3" name="Departamento" dataDxfId="645"/>
    <tableColumn id="4" name="Grupo Profesional" dataDxfId="644"/>
    <tableColumn id="5" name="Ir a" dataDxfId="643">
      <calculatedColumnFormula>IF(OR(TblPuestos[[#This Row],[Valor]]="",TblPuestos[[#This Row],[Departamento]]="",TblPuestos[[#This Row],[Grupo Profesional]]=""),"",HYPERLINK("#"&amp;TblPuestos[[#This Row],[Clave]]&amp;"!$B$1",TblPuestos[[#This Row],[Clave]]))</calculatedColumnFormula>
    </tableColumn>
  </tableColumns>
  <tableStyleInfo name="TableStyleMedium2" showFirstColumn="0" showLastColumn="0" showRowStripes="1" showColumnStripes="0"/>
</table>
</file>

<file path=xl/tables/table37.xml><?xml version="1.0" encoding="utf-8"?>
<table xmlns="http://schemas.openxmlformats.org/spreadsheetml/2006/main" id="79" name="TblListPuestos" displayName="TblListPuestos" ref="A1:H53" totalsRowCount="1" headerRowDxfId="641" totalsRowDxfId="640">
  <autoFilter ref="A1:H52"/>
  <tableColumns count="8">
    <tableColumn id="1" name="Clave" totalsRowLabel="Total" totalsRowDxfId="639"/>
    <tableColumn id="2" name="Valor" totalsRowDxfId="638">
      <calculatedColumnFormula>IFERROR(VLOOKUP(TblListPuestos[[#This Row],[Clave]],TblPuestos[],MATCH(B$1,TblPuestos[#Headers],0),0),"")</calculatedColumnFormula>
    </tableColumn>
    <tableColumn id="3" name="Departamento" totalsRowDxfId="637">
      <calculatedColumnFormula>IFERROR(VLOOKUP(TblListPuestos[[#This Row],[Clave]],TblPuestos[],MATCH(C$1,TblPuestos[#Headers],0),0),"")</calculatedColumnFormula>
    </tableColumn>
    <tableColumn id="4" name="Grupo Profesional" totalsRowDxfId="636">
      <calculatedColumnFormula>IFERROR(VLOOKUP(TblListPuestos[[#This Row],[Clave]],TblPuestos[],MATCH(D$1,TblPuestos[#Headers],0),0),"")</calculatedColumnFormula>
    </tableColumn>
    <tableColumn id="7" name="Puntos Femeninos" totalsRowFunction="sum" dataDxfId="635" totalsRowDxfId="634">
      <calculatedColumnFormula>IFERROR(HLOOKUP(TblListPuestos[[#This Row],[Clave]],'7. Puntuación_Puestos'!$G$14:$BD$54,MATCH(E$1,'7. Puntuación_Puestos'!$D$14:$D$54,0),0),"")</calculatedColumnFormula>
    </tableColumn>
    <tableColumn id="8" name="Puntos Masculinos" totalsRowFunction="sum" dataDxfId="633" totalsRowDxfId="632">
      <calculatedColumnFormula>IFERROR(HLOOKUP(TblListPuestos[[#This Row],[Clave]],'7. Puntuación_Puestos'!$G$14:$BD$54,MATCH(F$1,'7. Puntuación_Puestos'!$D$14:$D$54,0),0),"")</calculatedColumnFormula>
    </tableColumn>
    <tableColumn id="9" name="Puntos Neutros" totalsRowFunction="sum" dataDxfId="631" totalsRowDxfId="630">
      <calculatedColumnFormula>IFERROR(HLOOKUP(TblListPuestos[[#This Row],[Clave]],'7. Puntuación_Puestos'!$G$14:$BD$54,MATCH(G$1,'7. Puntuación_Puestos'!$D$14:$D$54,0),0),"")</calculatedColumnFormula>
    </tableColumn>
    <tableColumn id="13" name="Puntos Totales" totalsRowFunction="sum" totalsRowDxfId="629">
      <calculatedColumnFormula>SUM(TblListPuestos[[#This Row],[Puntos Femeninos]:[Puntos Neutros]])</calculatedColumnFormula>
    </tableColumn>
  </tableColumns>
  <tableStyleInfo name="TableStyleMedium20" showFirstColumn="0" showLastColumn="0" showRowStripes="1" showColumnStripes="0"/>
</table>
</file>

<file path=xl/tables/table38.xml><?xml version="1.0" encoding="utf-8"?>
<table xmlns="http://schemas.openxmlformats.org/spreadsheetml/2006/main" id="110" name="TblGrupoProfesional_bis" displayName="TblGrupoProfesional_bis" ref="B4:D104" totalsRowShown="0" headerRowDxfId="625" dataDxfId="623" headerRowBorderDxfId="624" tableBorderDxfId="622" totalsRowBorderDxfId="621" headerRowCellStyle="Énfasis5">
  <autoFilter ref="B4:D104"/>
  <tableColumns count="3">
    <tableColumn id="1" name="Valor" dataDxfId="620">
      <calculatedColumnFormula>IFERROR(INDEX(TblGrupoProfesional[Valor],ROW()-ROW(TblGrupoProfesional_bis[])+1),"")</calculatedColumnFormula>
    </tableColumn>
    <tableColumn id="2" name="Descripción" dataDxfId="619" dataCellStyle="Normal 2">
      <calculatedColumnFormula>IFERROR(INDEX(TblGrupoProfesional[Descripción],ROW()-ROW(TblGrupoProfesional_bis[])+1),"")</calculatedColumnFormula>
    </tableColumn>
    <tableColumn id="3" name="Salario Base" dataDxfId="618"/>
  </tableColumns>
  <tableStyleInfo name="TableStyleMedium2" showFirstColumn="0" showLastColumn="0" showRowStripes="1" showColumnStripes="0"/>
</table>
</file>

<file path=xl/tables/table39.xml><?xml version="1.0" encoding="utf-8"?>
<table xmlns="http://schemas.openxmlformats.org/spreadsheetml/2006/main" id="112" name="TblPuestos_bis" displayName="TblPuestos_bis" ref="F4:K54" totalsRowShown="0" headerRowDxfId="617" dataDxfId="615" headerRowBorderDxfId="616" headerRowCellStyle="Énfasis5">
  <autoFilter ref="F4:K54"/>
  <tableColumns count="6">
    <tableColumn id="1" name="Clave" dataDxfId="614"/>
    <tableColumn id="2" name="Valor" dataDxfId="613">
      <calculatedColumnFormula>IF(IFERROR(INDEX(TblPuestos[Valor],ROW()-ROW(TblPuestos_bis[])+1),"")=0,"",IFERROR(INDEX(TblPuestos[Valor],ROW()-ROW(TblPuestos_bis[])+1),""))</calculatedColumnFormula>
    </tableColumn>
    <tableColumn id="3" name="Departamento" dataDxfId="612">
      <calculatedColumnFormula>IF(IFERROR(INDEX(TblPuestos[Departamento],ROW()-ROW(TblPuestos_bis[])+1),"")=0,"",IFERROR(INDEX(TblPuestos[Departamento],ROW()-ROW(TblPuestos_bis[])+1),""))</calculatedColumnFormula>
    </tableColumn>
    <tableColumn id="4" name="Grupo Profesional" dataDxfId="611">
      <calculatedColumnFormula>IF(IFERROR(INDEX(TblPuestos[Grupo Profesional],ROW()-ROW(TblPuestos_bis[])+1),"")=0,"",IFERROR(INDEX(TblPuestos[Grupo Profesional],ROW()-ROW(TblPuestos_bis[])+1),""))</calculatedColumnFormula>
    </tableColumn>
    <tableColumn id="5" name="Ir a" dataDxfId="610">
      <calculatedColumnFormula>IF(OR(TblPuestos_bis[[#This Row],[Valor]]="",TblPuestos_bis[[#This Row],[Departamento]]="",TblPuestos_bis[[#This Row],[Grupo Profesional]]=""),"",HYPERLINK("#"&amp;TblPuestos_bis[[#This Row],[Clave]]&amp;"!$B$1",TblPuestos_bis[[#This Row],[Clave]]))</calculatedColumnFormula>
    </tableColumn>
    <tableColumn id="8" name="Salario Base" dataDxfId="609"/>
  </tableColumns>
  <tableStyleInfo name="TableStyleMedium2" showFirstColumn="0" showLastColumn="0" showRowStripes="1" showColumnStripes="0"/>
</table>
</file>

<file path=xl/tables/table40.xml><?xml version="1.0" encoding="utf-8"?>
<table xmlns="http://schemas.openxmlformats.org/spreadsheetml/2006/main" id="109" name="TblBrecha" displayName="TblBrecha" ref="A3:M78" totalsRowShown="0" headerRowDxfId="608" dataDxfId="606" headerRowBorderDxfId="607" tableBorderDxfId="605">
  <autoFilter ref="A3:M78"/>
  <tableColumns count="13">
    <tableColumn id="1" name="id" dataDxfId="604"/>
    <tableColumn id="2" name="Sexo" dataDxfId="603"/>
    <tableColumn id="3" name="Puesto" dataDxfId="602"/>
    <tableColumn id="5" name="Salario anual NORMALIZADO" dataDxfId="601"/>
    <tableColumn id="9" name="Valor" dataDxfId="600">
      <calculatedColumnFormula>IFERROR(VLOOKUP(TblBrecha[[#This Row],[Puesto]],TblPuestos[],2,0),"")</calculatedColumnFormula>
    </tableColumn>
    <tableColumn id="8" name="Puntos" dataDxfId="599">
      <calculatedColumnFormula>IFERROR(VLOOKUP(TblBrecha[[#This Row],[Puesto]],TblListPuestos[],MATCH("Puntos totales",TblListPuestos[#Headers],0),0),"")</calculatedColumnFormula>
    </tableColumn>
    <tableColumn id="4" name="Salario Base según Convenio por Grupo" dataDxfId="598">
      <calculatedColumnFormula>IFERROR(VLOOKUP(VLOOKUP(TblBrecha[[#This Row],[Puesto]],TblPuestos_bis[],4,0),TblGrupoProfesional_bis[],3,0),"")</calculatedColumnFormula>
    </tableColumn>
    <tableColumn id="6" name="Salario Base según Convenio por Puesto" dataDxfId="597">
      <calculatedColumnFormula>IFERROR(VLOOKUP(TblBrecha[[#This Row],[Puesto]],TblPuestos_bis[],6,0),"")</calculatedColumnFormula>
    </tableColumn>
    <tableColumn id="7" name="Salario Base por Puntos" dataDxfId="596">
      <calculatedColumnFormula>IFERROR(pto_x3*TblBrecha[[#This Row],[Puntos]]^3+pto_x2*TblBrecha[[#This Row],[Puntos]]^2+pto_x*TblBrecha[[#This Row],[Puntos]]+pto_d+pto_x12*TblBrecha[[#This Row],[Puntos]]^(1/2)+pto_x13*TblBrecha[[#This Row],[Puntos]]^(1/3)+pto_x14*TblBrecha[[#This Row],[Puntos]]^(1/4),"")</calculatedColumnFormula>
    </tableColumn>
    <tableColumn id="10" name="SN_H" dataDxfId="595">
      <calculatedColumnFormula>IF(TblBrecha[[#This Row],[Sexo]]="Hombre",TblBrecha[[#This Row],[Salario anual NORMALIZADO]],"")</calculatedColumnFormula>
    </tableColumn>
    <tableColumn id="11" name="SN_M" dataDxfId="594">
      <calculatedColumnFormula>IF(TblBrecha[[#This Row],[Sexo]]="Mujer",TblBrecha[[#This Row],[Salario anual NORMALIZADO]],"")</calculatedColumnFormula>
    </tableColumn>
    <tableColumn id="12" name="Cuenta SN_H" dataDxfId="593">
      <calculatedColumnFormula>IF(TblBrecha[[#This Row],[Sexo]]="Hombre",1,"")</calculatedColumnFormula>
    </tableColumn>
    <tableColumn id="13" name="Cuenta SN_M" dataDxfId="592">
      <calculatedColumnFormula>IF(TblBrecha[[#This Row],[Sexo]]="Mujer",1,"")</calculatedColumnFormula>
    </tableColumn>
  </tableColumns>
  <tableStyleInfo name="TableStyleLight2" showFirstColumn="0" showLastColumn="0" showRowStripes="1" showColumnStripes="0"/>
</table>
</file>

<file path=xl/tables/table41.xml><?xml version="1.0" encoding="utf-8"?>
<table xmlns="http://schemas.openxmlformats.org/spreadsheetml/2006/main" id="9" name="TblP01" displayName="TblP01" ref="A15:G45" totalsRowShown="0" headerRowDxfId="547" dataDxfId="546">
  <autoFilter ref="A15:G45"/>
  <tableColumns count="7">
    <tableColumn id="3" name="Factor" dataDxfId="545"/>
    <tableColumn id="2" name="Tipo" dataDxfId="544">
      <calculatedColumnFormula>IFERROR(VLOOKUP(TblP01[[#This Row],[Factor]],Tbl_ListFactores[],MATCH(B$15,Tbl_ListFactores[#Headers],0),0),"")</calculatedColumnFormula>
    </tableColumn>
    <tableColumn id="4" name="Nombre del Factor" dataDxfId="543">
      <calculatedColumnFormula>IFERROR(VLOOKUP(TblP01[[#This Row],[Factor]],Tbl_ListFactores[],MATCH(C$15,Tbl_ListFactores[#Headers],0),0),"")</calculatedColumnFormula>
    </tableColumn>
    <tableColumn id="5" name="Descripción del Factor" dataDxfId="542">
      <calculatedColumnFormula>IFERROR(VLOOKUP(TblP01[[#This Row],[Factor]],Tbl_ListFactores[],MATCH(D$15,Tbl_ListFactores[#Headers],0),0),"")</calculatedColumnFormula>
    </tableColumn>
    <tableColumn id="6" name="Nivel" dataDxfId="541"/>
    <tableColumn id="7" name="Descripción del Nivel" dataDxfId="540">
      <calculatedColumnFormula>IFERROR(VLOOKUP(TblP01[[#This Row],[Nivel]],INDIRECT(VLOOKUP(TblP01[[#This Row],[Factor]],Tbl_ListFactores[],MATCH("Tabla",Tbl_ListFactores[#Headers],0),0)&amp;"[[NOMBRE CORTO]:[PUNTOS]]"),2,0),"")</calculatedColumnFormula>
    </tableColumn>
    <tableColumn id="8" name="Puntos" dataDxfId="539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id="4" name="TblP02" displayName="TblP02" ref="A15:G45" totalsRowShown="0" headerRowDxfId="536" dataDxfId="535">
  <autoFilter ref="A15:G45"/>
  <tableColumns count="7">
    <tableColumn id="3" name="Factor" dataDxfId="534"/>
    <tableColumn id="2" name="Tipo" dataDxfId="533">
      <calculatedColumnFormula>IFERROR(VLOOKUP(TblP02[[#This Row],[Factor]],Tbl_ListFactores[],MATCH(B$15,Tbl_ListFactores[#Headers],0),0),"")</calculatedColumnFormula>
    </tableColumn>
    <tableColumn id="4" name="Nombre del Factor" dataDxfId="532">
      <calculatedColumnFormula>IFERROR(VLOOKUP(TblP02[[#This Row],[Factor]],Tbl_ListFactores[],MATCH(C$15,Tbl_ListFactores[#Headers],0),0),"")</calculatedColumnFormula>
    </tableColumn>
    <tableColumn id="5" name="Descripción del Factor" dataDxfId="531">
      <calculatedColumnFormula>IFERROR(VLOOKUP(TblP02[[#This Row],[Factor]],Tbl_ListFactores[],MATCH(D$15,Tbl_ListFactores[#Headers],0),0),"")</calculatedColumnFormula>
    </tableColumn>
    <tableColumn id="6" name="Nivel" dataDxfId="530"/>
    <tableColumn id="7" name="Descripción del Nivel" dataDxfId="529">
      <calculatedColumnFormula>IFERROR(VLOOKUP(TblP02[[#This Row],[Nivel]],INDIRECT(VLOOKUP(TblP02[[#This Row],[Factor]],Tbl_ListFactores[],MATCH("Tabla",Tbl_ListFactores[#Headers],0),0)&amp;"[[NOMBRE CORTO]:[PUNTOS]]"),2,0),"")</calculatedColumnFormula>
    </tableColumn>
    <tableColumn id="8" name="Puntos" dataDxfId="528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id="5" name="TblP03" displayName="TblP03" ref="A15:G45" totalsRowShown="0" headerRowDxfId="525" dataDxfId="524">
  <autoFilter ref="A15:G45"/>
  <tableColumns count="7">
    <tableColumn id="3" name="Factor" dataDxfId="523"/>
    <tableColumn id="2" name="Tipo" dataDxfId="522">
      <calculatedColumnFormula>IFERROR(VLOOKUP(TblP03[[#This Row],[Factor]],Tbl_ListFactores[],MATCH(B$15,Tbl_ListFactores[#Headers],0),0),"")</calculatedColumnFormula>
    </tableColumn>
    <tableColumn id="4" name="Nombre del Factor" dataDxfId="521">
      <calculatedColumnFormula>IFERROR(VLOOKUP(TblP03[[#This Row],[Factor]],Tbl_ListFactores[],MATCH(C$15,Tbl_ListFactores[#Headers],0),0),"")</calculatedColumnFormula>
    </tableColumn>
    <tableColumn id="5" name="Descripción del Factor" dataDxfId="520">
      <calculatedColumnFormula>IFERROR(VLOOKUP(TblP03[[#This Row],[Factor]],Tbl_ListFactores[],MATCH(D$15,Tbl_ListFactores[#Headers],0),0),"")</calculatedColumnFormula>
    </tableColumn>
    <tableColumn id="6" name="Nivel" dataDxfId="519"/>
    <tableColumn id="7" name="Descripción del Nivel" dataDxfId="518">
      <calculatedColumnFormula>IFERROR(VLOOKUP(TblP03[[#This Row],[Nivel]],INDIRECT(VLOOKUP(TblP03[[#This Row],[Factor]],Tbl_ListFactores[],MATCH("Tabla",Tbl_ListFactores[#Headers],0),0)&amp;"[[NOMBRE CORTO]:[PUNTOS]]"),2,0),"")</calculatedColumnFormula>
    </tableColumn>
    <tableColumn id="8" name="Puntos" dataDxfId="517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id="6" name="TblP04" displayName="TblP04" ref="A15:G45" totalsRowShown="0" headerRowDxfId="514" dataDxfId="513">
  <autoFilter ref="A15:G45"/>
  <tableColumns count="7">
    <tableColumn id="3" name="Factor" dataDxfId="512"/>
    <tableColumn id="2" name="Tipo" dataDxfId="511">
      <calculatedColumnFormula>IFERROR(VLOOKUP(TblP04[[#This Row],[Factor]],Tbl_ListFactores[],MATCH(B$15,Tbl_ListFactores[#Headers],0),0),"")</calculatedColumnFormula>
    </tableColumn>
    <tableColumn id="4" name="Nombre del Factor" dataDxfId="510">
      <calculatedColumnFormula>IFERROR(VLOOKUP(TblP04[[#This Row],[Factor]],Tbl_ListFactores[],MATCH(C$15,Tbl_ListFactores[#Headers],0),0),"")</calculatedColumnFormula>
    </tableColumn>
    <tableColumn id="5" name="Descripción del Factor" dataDxfId="509">
      <calculatedColumnFormula>IFERROR(VLOOKUP(TblP04[[#This Row],[Factor]],Tbl_ListFactores[],MATCH(D$15,Tbl_ListFactores[#Headers],0),0),"")</calculatedColumnFormula>
    </tableColumn>
    <tableColumn id="6" name="Nivel" dataDxfId="508"/>
    <tableColumn id="7" name="Descripción del Nivel" dataDxfId="507">
      <calculatedColumnFormula>IFERROR(VLOOKUP(TblP04[[#This Row],[Nivel]],INDIRECT(VLOOKUP(TblP04[[#This Row],[Factor]],Tbl_ListFactores[],MATCH("Tabla",Tbl_ListFactores[#Headers],0),0)&amp;"[[NOMBRE CORTO]:[PUNTOS]]"),2,0),"")</calculatedColumnFormula>
    </tableColumn>
    <tableColumn id="8" name="Puntos" dataDxfId="506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id="54" name="TblP05" displayName="TblP05" ref="A15:G45" totalsRowShown="0" headerRowDxfId="503" dataDxfId="502">
  <autoFilter ref="A15:G45"/>
  <tableColumns count="7">
    <tableColumn id="3" name="Factor" dataDxfId="501"/>
    <tableColumn id="2" name="Tipo" dataDxfId="500">
      <calculatedColumnFormula>IFERROR(VLOOKUP(TblP05[[#This Row],[Factor]],Tbl_ListFactores[],MATCH(B$15,Tbl_ListFactores[#Headers],0),0),"")</calculatedColumnFormula>
    </tableColumn>
    <tableColumn id="4" name="Nombre del Factor" dataDxfId="499">
      <calculatedColumnFormula>IFERROR(VLOOKUP(TblP05[[#This Row],[Factor]],Tbl_ListFactores[],MATCH(C$15,Tbl_ListFactores[#Headers],0),0),"")</calculatedColumnFormula>
    </tableColumn>
    <tableColumn id="5" name="Descripción del Factor" dataDxfId="498">
      <calculatedColumnFormula>IFERROR(VLOOKUP(TblP05[[#This Row],[Factor]],Tbl_ListFactores[],MATCH(D$15,Tbl_ListFactores[#Headers],0),0),"")</calculatedColumnFormula>
    </tableColumn>
    <tableColumn id="6" name="Nivel" dataDxfId="497"/>
    <tableColumn id="7" name="Descripción del Nivel" dataDxfId="496">
      <calculatedColumnFormula>IFERROR(VLOOKUP(TblP05[[#This Row],[Nivel]],INDIRECT(VLOOKUP(TblP05[[#This Row],[Factor]],Tbl_ListFactores[],MATCH("Tabla",Tbl_ListFactores[#Headers],0),0)&amp;"[[NOMBRE CORTO]:[PUNTOS]]"),2,0),"")</calculatedColumnFormula>
    </tableColumn>
    <tableColumn id="8" name="Puntos" dataDxfId="495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id="60" name="TblP06" displayName="TblP06" ref="A15:G45" totalsRowShown="0" headerRowDxfId="492" dataDxfId="491">
  <autoFilter ref="A15:G45"/>
  <tableColumns count="7">
    <tableColumn id="3" name="Factor" dataDxfId="490"/>
    <tableColumn id="2" name="Tipo" dataDxfId="489">
      <calculatedColumnFormula>IFERROR(VLOOKUP(TblP06[[#This Row],[Factor]],Tbl_ListFactores[],MATCH(B$15,Tbl_ListFactores[#Headers],0),0),"")</calculatedColumnFormula>
    </tableColumn>
    <tableColumn id="4" name="Nombre del Factor" dataDxfId="488">
      <calculatedColumnFormula>IFERROR(VLOOKUP(TblP06[[#This Row],[Factor]],Tbl_ListFactores[],MATCH(C$15,Tbl_ListFactores[#Headers],0),0),"")</calculatedColumnFormula>
    </tableColumn>
    <tableColumn id="5" name="Descripción del Factor" dataDxfId="487">
      <calculatedColumnFormula>IFERROR(VLOOKUP(TblP06[[#This Row],[Factor]],Tbl_ListFactores[],MATCH(D$15,Tbl_ListFactores[#Headers],0),0),"")</calculatedColumnFormula>
    </tableColumn>
    <tableColumn id="6" name="Nivel" dataDxfId="486"/>
    <tableColumn id="7" name="Descripción del Nivel" dataDxfId="485">
      <calculatedColumnFormula>IFERROR(VLOOKUP(TblP06[[#This Row],[Nivel]],INDIRECT(VLOOKUP(TblP06[[#This Row],[Factor]],Tbl_ListFactores[],MATCH("Tabla",Tbl_ListFactores[#Headers],0),0)&amp;"[[NOMBRE CORTO]:[PUNTOS]]"),2,0),"")</calculatedColumnFormula>
    </tableColumn>
    <tableColumn id="8" name="Puntos" dataDxfId="484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id="61" name="TblP07" displayName="TblP07" ref="A15:G45" totalsRowShown="0" headerRowDxfId="481" dataDxfId="480">
  <autoFilter ref="A15:G45"/>
  <tableColumns count="7">
    <tableColumn id="3" name="Factor" dataDxfId="479"/>
    <tableColumn id="2" name="Tipo" dataDxfId="478">
      <calculatedColumnFormula>IFERROR(VLOOKUP(TblP07[[#This Row],[Factor]],Tbl_ListFactores[],MATCH(B$15,Tbl_ListFactores[#Headers],0),0),"")</calculatedColumnFormula>
    </tableColumn>
    <tableColumn id="4" name="Nombre del Factor" dataDxfId="477">
      <calculatedColumnFormula>IFERROR(VLOOKUP(TblP07[[#This Row],[Factor]],Tbl_ListFactores[],MATCH(C$15,Tbl_ListFactores[#Headers],0),0),"")</calculatedColumnFormula>
    </tableColumn>
    <tableColumn id="5" name="Descripción del Factor" dataDxfId="476">
      <calculatedColumnFormula>IFERROR(VLOOKUP(TblP07[[#This Row],[Factor]],Tbl_ListFactores[],MATCH(D$15,Tbl_ListFactores[#Headers],0),0),"")</calculatedColumnFormula>
    </tableColumn>
    <tableColumn id="6" name="Nivel" dataDxfId="475"/>
    <tableColumn id="7" name="Descripción del Nivel" dataDxfId="474">
      <calculatedColumnFormula>IFERROR(VLOOKUP(TblP07[[#This Row],[Nivel]],INDIRECT(VLOOKUP(TblP07[[#This Row],[Factor]],Tbl_ListFactores[],MATCH("Tabla",Tbl_ListFactores[#Headers],0),0)&amp;"[[NOMBRE CORTO]:[PUNTOS]]"),2,0),"")</calculatedColumnFormula>
    </tableColumn>
    <tableColumn id="8" name="Puntos" dataDxfId="473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id="62" name="TblP08" displayName="TblP08" ref="A15:G45" totalsRowShown="0" headerRowDxfId="470" dataDxfId="469">
  <autoFilter ref="A15:G45"/>
  <tableColumns count="7">
    <tableColumn id="3" name="Factor" dataDxfId="468"/>
    <tableColumn id="2" name="Tipo" dataDxfId="467">
      <calculatedColumnFormula>IFERROR(VLOOKUP(TblP08[[#This Row],[Factor]],Tbl_ListFactores[],MATCH(B$15,Tbl_ListFactores[#Headers],0),0),"")</calculatedColumnFormula>
    </tableColumn>
    <tableColumn id="4" name="Nombre del Factor" dataDxfId="466">
      <calculatedColumnFormula>IFERROR(VLOOKUP(TblP08[[#This Row],[Factor]],Tbl_ListFactores[],MATCH(C$15,Tbl_ListFactores[#Headers],0),0),"")</calculatedColumnFormula>
    </tableColumn>
    <tableColumn id="5" name="Descripción del Factor" dataDxfId="465">
      <calculatedColumnFormula>IFERROR(VLOOKUP(TblP08[[#This Row],[Factor]],Tbl_ListFactores[],MATCH(D$15,Tbl_ListFactores[#Headers],0),0),"")</calculatedColumnFormula>
    </tableColumn>
    <tableColumn id="6" name="Nivel" dataDxfId="464"/>
    <tableColumn id="7" name="Descripción del Nivel" dataDxfId="463">
      <calculatedColumnFormula>IFERROR(VLOOKUP(TblP08[[#This Row],[Nivel]],INDIRECT(VLOOKUP(TblP08[[#This Row],[Factor]],Tbl_ListFactores[],MATCH("Tabla",Tbl_ListFactores[#Headers],0),0)&amp;"[[NOMBRE CORTO]:[PUNTOS]]"),2,0),"")</calculatedColumnFormula>
    </tableColumn>
    <tableColumn id="8" name="Puntos" dataDxfId="462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id="64" name="TblP09" displayName="TblP09" ref="A15:G45" totalsRowShown="0" headerRowDxfId="459" dataDxfId="458">
  <autoFilter ref="A15:G45"/>
  <tableColumns count="7">
    <tableColumn id="3" name="Factor" dataDxfId="457"/>
    <tableColumn id="2" name="Tipo" dataDxfId="456">
      <calculatedColumnFormula>IFERROR(VLOOKUP(TblP09[[#This Row],[Factor]],Tbl_ListFactores[],MATCH(B$15,Tbl_ListFactores[#Headers],0),0),"")</calculatedColumnFormula>
    </tableColumn>
    <tableColumn id="4" name="Nombre del Factor" dataDxfId="455">
      <calculatedColumnFormula>IFERROR(VLOOKUP(TblP09[[#This Row],[Factor]],Tbl_ListFactores[],MATCH(C$15,Tbl_ListFactores[#Headers],0),0),"")</calculatedColumnFormula>
    </tableColumn>
    <tableColumn id="5" name="Descripción del Factor" dataDxfId="454">
      <calculatedColumnFormula>IFERROR(VLOOKUP(TblP09[[#This Row],[Factor]],Tbl_ListFactores[],MATCH(D$15,Tbl_ListFactores[#Headers],0),0),"")</calculatedColumnFormula>
    </tableColumn>
    <tableColumn id="6" name="Nivel" dataDxfId="453"/>
    <tableColumn id="7" name="Descripción del Nivel" dataDxfId="452">
      <calculatedColumnFormula>IFERROR(VLOOKUP(TblP09[[#This Row],[Nivel]],INDIRECT(VLOOKUP(TblP09[[#This Row],[Factor]],Tbl_ListFactores[],MATCH("Tabla",Tbl_ListFactores[#Headers],0),0)&amp;"[[NOMBRE CORTO]:[PUNTOS]]"),2,0),"")</calculatedColumnFormula>
    </tableColumn>
    <tableColumn id="8" name="Puntos" dataDxfId="451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id="67" name="TblP10" displayName="TblP10" ref="A15:G45" totalsRowShown="0" headerRowDxfId="448" dataDxfId="447">
  <autoFilter ref="A15:G45"/>
  <tableColumns count="7">
    <tableColumn id="3" name="Factor" dataDxfId="446"/>
    <tableColumn id="2" name="Tipo" dataDxfId="445">
      <calculatedColumnFormula>IFERROR(VLOOKUP(TblP10[[#This Row],[Factor]],Tbl_ListFactores[],MATCH(B$15,Tbl_ListFactores[#Headers],0),0),"")</calculatedColumnFormula>
    </tableColumn>
    <tableColumn id="4" name="Nombre del Factor" dataDxfId="444">
      <calculatedColumnFormula>IFERROR(VLOOKUP(TblP10[[#This Row],[Factor]],Tbl_ListFactores[],MATCH(C$15,Tbl_ListFactores[#Headers],0),0),"")</calculatedColumnFormula>
    </tableColumn>
    <tableColumn id="5" name="Descripción del Factor" dataDxfId="443">
      <calculatedColumnFormula>IFERROR(VLOOKUP(TblP10[[#This Row],[Factor]],Tbl_ListFactores[],MATCH(D$15,Tbl_ListFactores[#Headers],0),0),"")</calculatedColumnFormula>
    </tableColumn>
    <tableColumn id="6" name="Nivel" dataDxfId="442"/>
    <tableColumn id="7" name="Descripción del Nivel" dataDxfId="441">
      <calculatedColumnFormula>IFERROR(VLOOKUP(TblP10[[#This Row],[Nivel]],INDIRECT(VLOOKUP(TblP10[[#This Row],[Factor]],Tbl_ListFactores[],MATCH("Tabla",Tbl_ListFactores[#Headers],0),0)&amp;"[[NOMBRE CORTO]:[PUNTOS]]"),2,0),"")</calculatedColumnFormula>
    </tableColumn>
    <tableColumn id="8" name="Puntos" dataDxfId="440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id="68" name="TblP11" displayName="TblP11" ref="A15:G45" totalsRowShown="0" headerRowDxfId="437" dataDxfId="436">
  <autoFilter ref="A15:G45"/>
  <tableColumns count="7">
    <tableColumn id="3" name="Factor" dataDxfId="435"/>
    <tableColumn id="2" name="Tipo" dataDxfId="434">
      <calculatedColumnFormula>IFERROR(VLOOKUP(TblP11[[#This Row],[Factor]],Tbl_ListFactores[],MATCH(B$15,Tbl_ListFactores[#Headers],0),0),"")</calculatedColumnFormula>
    </tableColumn>
    <tableColumn id="4" name="Nombre del Factor" dataDxfId="433">
      <calculatedColumnFormula>IFERROR(VLOOKUP(TblP11[[#This Row],[Factor]],Tbl_ListFactores[],MATCH(C$15,Tbl_ListFactores[#Headers],0),0),"")</calculatedColumnFormula>
    </tableColumn>
    <tableColumn id="5" name="Descripción del Factor" dataDxfId="432">
      <calculatedColumnFormula>IFERROR(VLOOKUP(TblP11[[#This Row],[Factor]],Tbl_ListFactores[],MATCH(D$15,Tbl_ListFactores[#Headers],0),0),"")</calculatedColumnFormula>
    </tableColumn>
    <tableColumn id="6" name="Nivel" dataDxfId="431"/>
    <tableColumn id="7" name="Descripción del Nivel" dataDxfId="430">
      <calculatedColumnFormula>IFERROR(VLOOKUP(TblP11[[#This Row],[Nivel]],INDIRECT(VLOOKUP(TblP11[[#This Row],[Factor]],Tbl_ListFactores[],MATCH("Tabla",Tbl_ListFactores[#Headers],0),0)&amp;"[[NOMBRE CORTO]:[PUNTOS]]"),2,0),"")</calculatedColumnFormula>
    </tableColumn>
    <tableColumn id="8" name="Puntos" dataDxfId="429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id="69" name="TblP12" displayName="TblP12" ref="A15:G45" totalsRowShown="0" headerRowDxfId="426" dataDxfId="425">
  <autoFilter ref="A15:G45"/>
  <tableColumns count="7">
    <tableColumn id="3" name="Factor" dataDxfId="424"/>
    <tableColumn id="2" name="Tipo" dataDxfId="423">
      <calculatedColumnFormula>IFERROR(VLOOKUP(TblP12[[#This Row],[Factor]],Tbl_ListFactores[],MATCH(B$15,Tbl_ListFactores[#Headers],0),0),"")</calculatedColumnFormula>
    </tableColumn>
    <tableColumn id="4" name="Nombre del Factor" dataDxfId="422">
      <calculatedColumnFormula>IFERROR(VLOOKUP(TblP12[[#This Row],[Factor]],Tbl_ListFactores[],MATCH(C$15,Tbl_ListFactores[#Headers],0),0),"")</calculatedColumnFormula>
    </tableColumn>
    <tableColumn id="5" name="Descripción del Factor" dataDxfId="421">
      <calculatedColumnFormula>IFERROR(VLOOKUP(TblP12[[#This Row],[Factor]],Tbl_ListFactores[],MATCH(D$15,Tbl_ListFactores[#Headers],0),0),"")</calculatedColumnFormula>
    </tableColumn>
    <tableColumn id="6" name="Nivel" dataDxfId="420"/>
    <tableColumn id="7" name="Descripción del Nivel" dataDxfId="419">
      <calculatedColumnFormula>IFERROR(VLOOKUP(TblP12[[#This Row],[Nivel]],INDIRECT(VLOOKUP(TblP12[[#This Row],[Factor]],Tbl_ListFactores[],MATCH("Tabla",Tbl_ListFactores[#Headers],0),0)&amp;"[[NOMBRE CORTO]:[PUNTOS]]"),2,0),"")</calculatedColumnFormula>
    </tableColumn>
    <tableColumn id="8" name="Puntos" dataDxfId="418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id="70" name="TblP13" displayName="TblP13" ref="A15:G45" totalsRowShown="0" headerRowDxfId="415" dataDxfId="414">
  <autoFilter ref="A15:G45"/>
  <tableColumns count="7">
    <tableColumn id="3" name="Factor" dataDxfId="413"/>
    <tableColumn id="2" name="Tipo" dataDxfId="412">
      <calculatedColumnFormula>IFERROR(VLOOKUP(TblP13[[#This Row],[Factor]],Tbl_ListFactores[],MATCH(B$15,Tbl_ListFactores[#Headers],0),0),"")</calculatedColumnFormula>
    </tableColumn>
    <tableColumn id="4" name="Nombre del Factor" dataDxfId="411">
      <calculatedColumnFormula>IFERROR(VLOOKUP(TblP13[[#This Row],[Factor]],Tbl_ListFactores[],MATCH(C$15,Tbl_ListFactores[#Headers],0),0),"")</calculatedColumnFormula>
    </tableColumn>
    <tableColumn id="5" name="Descripción del Factor" dataDxfId="410">
      <calculatedColumnFormula>IFERROR(VLOOKUP(TblP13[[#This Row],[Factor]],Tbl_ListFactores[],MATCH(D$15,Tbl_ListFactores[#Headers],0),0),"")</calculatedColumnFormula>
    </tableColumn>
    <tableColumn id="6" name="Nivel" dataDxfId="409"/>
    <tableColumn id="7" name="Descripción del Nivel" dataDxfId="408">
      <calculatedColumnFormula>IFERROR(VLOOKUP(TblP13[[#This Row],[Nivel]],INDIRECT(VLOOKUP(TblP13[[#This Row],[Factor]],Tbl_ListFactores[],MATCH("Tabla",Tbl_ListFactores[#Headers],0),0)&amp;"[[NOMBRE CORTO]:[PUNTOS]]"),2,0),"")</calculatedColumnFormula>
    </tableColumn>
    <tableColumn id="8" name="Puntos" dataDxfId="407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id="71" name="TblP14" displayName="TblP14" ref="A15:G45" totalsRowShown="0" headerRowDxfId="404" dataDxfId="403">
  <autoFilter ref="A15:G45"/>
  <tableColumns count="7">
    <tableColumn id="3" name="Factor" dataDxfId="402"/>
    <tableColumn id="2" name="Tipo" dataDxfId="401">
      <calculatedColumnFormula>IFERROR(VLOOKUP(TblP14[[#This Row],[Factor]],Tbl_ListFactores[],MATCH(B$15,Tbl_ListFactores[#Headers],0),0),"")</calculatedColumnFormula>
    </tableColumn>
    <tableColumn id="4" name="Nombre del Factor" dataDxfId="400">
      <calculatedColumnFormula>IFERROR(VLOOKUP(TblP14[[#This Row],[Factor]],Tbl_ListFactores[],MATCH(C$15,Tbl_ListFactores[#Headers],0),0),"")</calculatedColumnFormula>
    </tableColumn>
    <tableColumn id="5" name="Descripción del Factor" dataDxfId="399">
      <calculatedColumnFormula>IFERROR(VLOOKUP(TblP14[[#This Row],[Factor]],Tbl_ListFactores[],MATCH(D$15,Tbl_ListFactores[#Headers],0),0),"")</calculatedColumnFormula>
    </tableColumn>
    <tableColumn id="6" name="Nivel" dataDxfId="398"/>
    <tableColumn id="7" name="Descripción del Nivel" dataDxfId="397">
      <calculatedColumnFormula>IFERROR(VLOOKUP(TblP14[[#This Row],[Nivel]],INDIRECT(VLOOKUP(TblP14[[#This Row],[Factor]],Tbl_ListFactores[],MATCH("Tabla",Tbl_ListFactores[#Headers],0),0)&amp;"[[NOMBRE CORTO]:[PUNTOS]]"),2,0),"")</calculatedColumnFormula>
    </tableColumn>
    <tableColumn id="8" name="Puntos" dataDxfId="396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id="72" name="TblP15" displayName="TblP15" ref="A15:G45" totalsRowShown="0" headerRowDxfId="393" dataDxfId="392">
  <autoFilter ref="A15:G45"/>
  <tableColumns count="7">
    <tableColumn id="3" name="Factor" dataDxfId="391"/>
    <tableColumn id="2" name="Tipo" dataDxfId="390">
      <calculatedColumnFormula>IFERROR(VLOOKUP(TblP15[[#This Row],[Factor]],Tbl_ListFactores[],MATCH(B$15,Tbl_ListFactores[#Headers],0),0),"")</calculatedColumnFormula>
    </tableColumn>
    <tableColumn id="4" name="Nombre del Factor" dataDxfId="389">
      <calculatedColumnFormula>IFERROR(VLOOKUP(TblP15[[#This Row],[Factor]],Tbl_ListFactores[],MATCH(C$15,Tbl_ListFactores[#Headers],0),0),"")</calculatedColumnFormula>
    </tableColumn>
    <tableColumn id="5" name="Descripción del Factor" dataDxfId="388">
      <calculatedColumnFormula>IFERROR(VLOOKUP(TblP15[[#This Row],[Factor]],Tbl_ListFactores[],MATCH(D$15,Tbl_ListFactores[#Headers],0),0),"")</calculatedColumnFormula>
    </tableColumn>
    <tableColumn id="6" name="Nivel" dataDxfId="387"/>
    <tableColumn id="7" name="Descripción del Nivel" dataDxfId="386">
      <calculatedColumnFormula>IFERROR(VLOOKUP(TblP15[[#This Row],[Nivel]],INDIRECT(VLOOKUP(TblP15[[#This Row],[Factor]],Tbl_ListFactores[],MATCH("Tabla",Tbl_ListFactores[#Headers],0),0)&amp;"[[NOMBRE CORTO]:[PUNTOS]]"),2,0),"")</calculatedColumnFormula>
    </tableColumn>
    <tableColumn id="8" name="Puntos" dataDxfId="385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id="73" name="TblP16" displayName="TblP16" ref="A15:G45" totalsRowShown="0" headerRowDxfId="382" dataDxfId="381">
  <autoFilter ref="A15:G45"/>
  <tableColumns count="7">
    <tableColumn id="3" name="Factor" dataDxfId="380"/>
    <tableColumn id="2" name="Tipo" dataDxfId="379">
      <calculatedColumnFormula>IFERROR(VLOOKUP(TblP16[[#This Row],[Factor]],Tbl_ListFactores[],MATCH(B$15,Tbl_ListFactores[#Headers],0),0),"")</calculatedColumnFormula>
    </tableColumn>
    <tableColumn id="4" name="Nombre del Factor" dataDxfId="378">
      <calculatedColumnFormula>IFERROR(VLOOKUP(TblP16[[#This Row],[Factor]],Tbl_ListFactores[],MATCH(C$15,Tbl_ListFactores[#Headers],0),0),"")</calculatedColumnFormula>
    </tableColumn>
    <tableColumn id="5" name="Descripción del Factor" dataDxfId="377">
      <calculatedColumnFormula>IFERROR(VLOOKUP(TblP16[[#This Row],[Factor]],Tbl_ListFactores[],MATCH(D$15,Tbl_ListFactores[#Headers],0),0),"")</calculatedColumnFormula>
    </tableColumn>
    <tableColumn id="6" name="Nivel" dataDxfId="376"/>
    <tableColumn id="7" name="Descripción del Nivel" dataDxfId="375">
      <calculatedColumnFormula>IFERROR(VLOOKUP(TblP16[[#This Row],[Nivel]],INDIRECT(VLOOKUP(TblP16[[#This Row],[Factor]],Tbl_ListFactores[],MATCH("Tabla",Tbl_ListFactores[#Headers],0),0)&amp;"[[NOMBRE CORTO]:[PUNTOS]]"),2,0),"")</calculatedColumnFormula>
    </tableColumn>
    <tableColumn id="8" name="Puntos" dataDxfId="374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id="74" name="TblP17" displayName="TblP17" ref="A15:G45" totalsRowShown="0" headerRowDxfId="371" dataDxfId="370">
  <autoFilter ref="A15:G45"/>
  <tableColumns count="7">
    <tableColumn id="3" name="Factor" dataDxfId="369"/>
    <tableColumn id="2" name="Tipo" dataDxfId="368">
      <calculatedColumnFormula>IFERROR(VLOOKUP(TblP17[[#This Row],[Factor]],Tbl_ListFactores[],MATCH(B$15,Tbl_ListFactores[#Headers],0),0),"")</calculatedColumnFormula>
    </tableColumn>
    <tableColumn id="4" name="Nombre del Factor" dataDxfId="367">
      <calculatedColumnFormula>IFERROR(VLOOKUP(TblP17[[#This Row],[Factor]],Tbl_ListFactores[],MATCH(C$15,Tbl_ListFactores[#Headers],0),0),"")</calculatedColumnFormula>
    </tableColumn>
    <tableColumn id="5" name="Descripción del Factor" dataDxfId="366">
      <calculatedColumnFormula>IFERROR(VLOOKUP(TblP17[[#This Row],[Factor]],Tbl_ListFactores[],MATCH(D$15,Tbl_ListFactores[#Headers],0),0),"")</calculatedColumnFormula>
    </tableColumn>
    <tableColumn id="6" name="Nivel" dataDxfId="365"/>
    <tableColumn id="7" name="Descripción del Nivel" dataDxfId="364">
      <calculatedColumnFormula>IFERROR(VLOOKUP(TblP17[[#This Row],[Nivel]],INDIRECT(VLOOKUP(TblP17[[#This Row],[Factor]],Tbl_ListFactores[],MATCH("Tabla",Tbl_ListFactores[#Headers],0),0)&amp;"[[NOMBRE CORTO]:[PUNTOS]]"),2,0),"")</calculatedColumnFormula>
    </tableColumn>
    <tableColumn id="8" name="Puntos" dataDxfId="363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id="75" name="TblP18" displayName="TblP18" ref="A15:G45" totalsRowShown="0" headerRowDxfId="360" dataDxfId="359">
  <autoFilter ref="A15:G45"/>
  <tableColumns count="7">
    <tableColumn id="3" name="Factor" dataDxfId="358"/>
    <tableColumn id="2" name="Tipo" dataDxfId="357">
      <calculatedColumnFormula>IFERROR(VLOOKUP(TblP18[[#This Row],[Factor]],Tbl_ListFactores[],MATCH(B$15,Tbl_ListFactores[#Headers],0),0),"")</calculatedColumnFormula>
    </tableColumn>
    <tableColumn id="4" name="Nombre del Factor" dataDxfId="356">
      <calculatedColumnFormula>IFERROR(VLOOKUP(TblP18[[#This Row],[Factor]],Tbl_ListFactores[],MATCH(C$15,Tbl_ListFactores[#Headers],0),0),"")</calculatedColumnFormula>
    </tableColumn>
    <tableColumn id="5" name="Descripción del Factor" dataDxfId="355">
      <calculatedColumnFormula>IFERROR(VLOOKUP(TblP18[[#This Row],[Factor]],Tbl_ListFactores[],MATCH(D$15,Tbl_ListFactores[#Headers],0),0),"")</calculatedColumnFormula>
    </tableColumn>
    <tableColumn id="6" name="Nivel" dataDxfId="354"/>
    <tableColumn id="7" name="Descripción del Nivel" dataDxfId="353">
      <calculatedColumnFormula>IFERROR(VLOOKUP(TblP18[[#This Row],[Nivel]],INDIRECT(VLOOKUP(TblP18[[#This Row],[Factor]],Tbl_ListFactores[],MATCH("Tabla",Tbl_ListFactores[#Headers],0),0)&amp;"[[NOMBRE CORTO]:[PUNTOS]]"),2,0),"")</calculatedColumnFormula>
    </tableColumn>
    <tableColumn id="8" name="Puntos" dataDxfId="352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id="76" name="TblP19" displayName="TblP19" ref="A15:G45" totalsRowShown="0" headerRowDxfId="349" dataDxfId="348">
  <autoFilter ref="A15:G45"/>
  <tableColumns count="7">
    <tableColumn id="3" name="Factor" dataDxfId="347"/>
    <tableColumn id="2" name="Tipo" dataDxfId="346">
      <calculatedColumnFormula>IFERROR(VLOOKUP(TblP19[[#This Row],[Factor]],Tbl_ListFactores[],MATCH(B$15,Tbl_ListFactores[#Headers],0),0),"")</calculatedColumnFormula>
    </tableColumn>
    <tableColumn id="4" name="Nombre del Factor" dataDxfId="345">
      <calculatedColumnFormula>IFERROR(VLOOKUP(TblP19[[#This Row],[Factor]],Tbl_ListFactores[],MATCH(C$15,Tbl_ListFactores[#Headers],0),0),"")</calculatedColumnFormula>
    </tableColumn>
    <tableColumn id="5" name="Descripción del Factor" dataDxfId="344">
      <calculatedColumnFormula>IFERROR(VLOOKUP(TblP19[[#This Row],[Factor]],Tbl_ListFactores[],MATCH(D$15,Tbl_ListFactores[#Headers],0),0),"")</calculatedColumnFormula>
    </tableColumn>
    <tableColumn id="6" name="Nivel" dataDxfId="343"/>
    <tableColumn id="7" name="Descripción del Nivel" dataDxfId="342">
      <calculatedColumnFormula>IFERROR(VLOOKUP(TblP19[[#This Row],[Nivel]],INDIRECT(VLOOKUP(TblP19[[#This Row],[Factor]],Tbl_ListFactores[],MATCH("Tabla",Tbl_ListFactores[#Headers],0),0)&amp;"[[NOMBRE CORTO]:[PUNTOS]]"),2,0),"")</calculatedColumnFormula>
    </tableColumn>
    <tableColumn id="8" name="Puntos" dataDxfId="341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id="77" name="TblP20" displayName="TblP20" ref="A15:G45" totalsRowShown="0" headerRowDxfId="338" dataDxfId="337">
  <autoFilter ref="A15:G45"/>
  <tableColumns count="7">
    <tableColumn id="3" name="Factor" dataDxfId="336"/>
    <tableColumn id="2" name="Tipo" dataDxfId="335">
      <calculatedColumnFormula>IFERROR(VLOOKUP(TblP20[[#This Row],[Factor]],Tbl_ListFactores[],MATCH(B$15,Tbl_ListFactores[#Headers],0),0),"")</calculatedColumnFormula>
    </tableColumn>
    <tableColumn id="4" name="Nombre del Factor" dataDxfId="334">
      <calculatedColumnFormula>IFERROR(VLOOKUP(TblP20[[#This Row],[Factor]],Tbl_ListFactores[],MATCH(C$15,Tbl_ListFactores[#Headers],0),0),"")</calculatedColumnFormula>
    </tableColumn>
    <tableColumn id="5" name="Descripción del Factor" dataDxfId="333">
      <calculatedColumnFormula>IFERROR(VLOOKUP(TblP20[[#This Row],[Factor]],Tbl_ListFactores[],MATCH(D$15,Tbl_ListFactores[#Headers],0),0),"")</calculatedColumnFormula>
    </tableColumn>
    <tableColumn id="6" name="Nivel" dataDxfId="332"/>
    <tableColumn id="7" name="Descripción del Nivel" dataDxfId="331">
      <calculatedColumnFormula>IFERROR(VLOOKUP(TblP20[[#This Row],[Nivel]],INDIRECT(VLOOKUP(TblP20[[#This Row],[Factor]],Tbl_ListFactores[],MATCH("Tabla",Tbl_ListFactores[#Headers],0),0)&amp;"[[NOMBRE CORTO]:[PUNTOS]]"),2,0),"")</calculatedColumnFormula>
    </tableColumn>
    <tableColumn id="8" name="Puntos" dataDxfId="330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id="78" name="TblP21" displayName="TblP21" ref="A15:G45" totalsRowShown="0" headerRowDxfId="327" dataDxfId="326">
  <autoFilter ref="A15:G45"/>
  <tableColumns count="7">
    <tableColumn id="3" name="Factor" dataDxfId="325"/>
    <tableColumn id="2" name="Tipo" dataDxfId="324">
      <calculatedColumnFormula>IFERROR(VLOOKUP(TblP21[[#This Row],[Factor]],Tbl_ListFactores[],MATCH(B$15,Tbl_ListFactores[#Headers],0),0),"")</calculatedColumnFormula>
    </tableColumn>
    <tableColumn id="4" name="Nombre del Factor" dataDxfId="323">
      <calculatedColumnFormula>IFERROR(VLOOKUP(TblP21[[#This Row],[Factor]],Tbl_ListFactores[],MATCH(C$15,Tbl_ListFactores[#Headers],0),0),"")</calculatedColumnFormula>
    </tableColumn>
    <tableColumn id="5" name="Descripción del Factor" dataDxfId="322">
      <calculatedColumnFormula>IFERROR(VLOOKUP(TblP21[[#This Row],[Factor]],Tbl_ListFactores[],MATCH(D$15,Tbl_ListFactores[#Headers],0),0),"")</calculatedColumnFormula>
    </tableColumn>
    <tableColumn id="6" name="Nivel" dataDxfId="321"/>
    <tableColumn id="7" name="Descripción del Nivel" dataDxfId="320">
      <calculatedColumnFormula>IFERROR(VLOOKUP(TblP21[[#This Row],[Nivel]],INDIRECT(VLOOKUP(TblP21[[#This Row],[Factor]],Tbl_ListFactores[],MATCH("Tabla",Tbl_ListFactores[#Headers],0),0)&amp;"[[NOMBRE CORTO]:[PUNTOS]]"),2,0),"")</calculatedColumnFormula>
    </tableColumn>
    <tableColumn id="8" name="Puntos" dataDxfId="319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id="80" name="TblP22" displayName="TblP22" ref="A15:G45" totalsRowShown="0" headerRowDxfId="316" dataDxfId="315">
  <autoFilter ref="A15:G45"/>
  <tableColumns count="7">
    <tableColumn id="3" name="Factor" dataDxfId="314"/>
    <tableColumn id="2" name="Tipo" dataDxfId="313">
      <calculatedColumnFormula>IFERROR(VLOOKUP(TblP22[[#This Row],[Factor]],Tbl_ListFactores[],MATCH(B$15,Tbl_ListFactores[#Headers],0),0),"")</calculatedColumnFormula>
    </tableColumn>
    <tableColumn id="4" name="Nombre del Factor" dataDxfId="312">
      <calculatedColumnFormula>IFERROR(VLOOKUP(TblP22[[#This Row],[Factor]],Tbl_ListFactores[],MATCH(C$15,Tbl_ListFactores[#Headers],0),0),"")</calculatedColumnFormula>
    </tableColumn>
    <tableColumn id="5" name="Descripción del Factor" dataDxfId="311">
      <calculatedColumnFormula>IFERROR(VLOOKUP(TblP22[[#This Row],[Factor]],Tbl_ListFactores[],MATCH(D$15,Tbl_ListFactores[#Headers],0),0),"")</calculatedColumnFormula>
    </tableColumn>
    <tableColumn id="6" name="Nivel" dataDxfId="310"/>
    <tableColumn id="7" name="Descripción del Nivel" dataDxfId="309">
      <calculatedColumnFormula>IFERROR(VLOOKUP(TblP22[[#This Row],[Nivel]],INDIRECT(VLOOKUP(TblP22[[#This Row],[Factor]],Tbl_ListFactores[],MATCH("Tabla",Tbl_ListFactores[#Headers],0),0)&amp;"[[NOMBRE CORTO]:[PUNTOS]]"),2,0),"")</calculatedColumnFormula>
    </tableColumn>
    <tableColumn id="8" name="Puntos" dataDxfId="308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id="81" name="TblP23" displayName="TblP23" ref="A15:G45" totalsRowShown="0" headerRowDxfId="305" dataDxfId="304">
  <autoFilter ref="A15:G45"/>
  <tableColumns count="7">
    <tableColumn id="3" name="Factor" dataDxfId="303"/>
    <tableColumn id="2" name="Tipo" dataDxfId="302">
      <calculatedColumnFormula>IFERROR(VLOOKUP(TblP23[[#This Row],[Factor]],Tbl_ListFactores[],MATCH(B$15,Tbl_ListFactores[#Headers],0),0),"")</calculatedColumnFormula>
    </tableColumn>
    <tableColumn id="4" name="Nombre del Factor" dataDxfId="301">
      <calculatedColumnFormula>IFERROR(VLOOKUP(TblP23[[#This Row],[Factor]],Tbl_ListFactores[],MATCH(C$15,Tbl_ListFactores[#Headers],0),0),"")</calculatedColumnFormula>
    </tableColumn>
    <tableColumn id="5" name="Descripción del Factor" dataDxfId="300">
      <calculatedColumnFormula>IFERROR(VLOOKUP(TblP23[[#This Row],[Factor]],Tbl_ListFactores[],MATCH(D$15,Tbl_ListFactores[#Headers],0),0),"")</calculatedColumnFormula>
    </tableColumn>
    <tableColumn id="6" name="Nivel" dataDxfId="299"/>
    <tableColumn id="7" name="Descripción del Nivel" dataDxfId="298">
      <calculatedColumnFormula>IFERROR(VLOOKUP(TblP23[[#This Row],[Nivel]],INDIRECT(VLOOKUP(TblP23[[#This Row],[Factor]],Tbl_ListFactores[],MATCH("Tabla",Tbl_ListFactores[#Headers],0),0)&amp;"[[NOMBRE CORTO]:[PUNTOS]]"),2,0),"")</calculatedColumnFormula>
    </tableColumn>
    <tableColumn id="8" name="Puntos" dataDxfId="297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id="82" name="TblP24" displayName="TblP24" ref="A15:G45" totalsRowShown="0" headerRowDxfId="294" dataDxfId="293">
  <autoFilter ref="A15:G45"/>
  <tableColumns count="7">
    <tableColumn id="3" name="Factor" dataDxfId="292"/>
    <tableColumn id="2" name="Tipo" dataDxfId="291">
      <calculatedColumnFormula>IFERROR(VLOOKUP(TblP24[[#This Row],[Factor]],Tbl_ListFactores[],MATCH(B$15,Tbl_ListFactores[#Headers],0),0),"")</calculatedColumnFormula>
    </tableColumn>
    <tableColumn id="4" name="Nombre del Factor" dataDxfId="290">
      <calculatedColumnFormula>IFERROR(VLOOKUP(TblP24[[#This Row],[Factor]],Tbl_ListFactores[],MATCH(C$15,Tbl_ListFactores[#Headers],0),0),"")</calculatedColumnFormula>
    </tableColumn>
    <tableColumn id="5" name="Descripción del Factor" dataDxfId="289">
      <calculatedColumnFormula>IFERROR(VLOOKUP(TblP24[[#This Row],[Factor]],Tbl_ListFactores[],MATCH(D$15,Tbl_ListFactores[#Headers],0),0),"")</calculatedColumnFormula>
    </tableColumn>
    <tableColumn id="6" name="Nivel" dataDxfId="288"/>
    <tableColumn id="7" name="Descripción del Nivel" dataDxfId="287">
      <calculatedColumnFormula>IFERROR(VLOOKUP(TblP24[[#This Row],[Nivel]],INDIRECT(VLOOKUP(TblP24[[#This Row],[Factor]],Tbl_ListFactores[],MATCH("Tabla",Tbl_ListFactores[#Headers],0),0)&amp;"[[NOMBRE CORTO]:[PUNTOS]]"),2,0),"")</calculatedColumnFormula>
    </tableColumn>
    <tableColumn id="8" name="Puntos" dataDxfId="286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5.xml><?xml version="1.0" encoding="utf-8"?>
<table xmlns="http://schemas.openxmlformats.org/spreadsheetml/2006/main" id="83" name="TblP25" displayName="TblP25" ref="A15:G45" totalsRowShown="0" headerRowDxfId="283" dataDxfId="282">
  <autoFilter ref="A15:G45"/>
  <tableColumns count="7">
    <tableColumn id="3" name="Factor" dataDxfId="281"/>
    <tableColumn id="2" name="Tipo" dataDxfId="280">
      <calculatedColumnFormula>IFERROR(VLOOKUP(TblP25[[#This Row],[Factor]],Tbl_ListFactores[],MATCH(B$15,Tbl_ListFactores[#Headers],0),0),"")</calculatedColumnFormula>
    </tableColumn>
    <tableColumn id="4" name="Nombre del Factor" dataDxfId="279">
      <calculatedColumnFormula>IFERROR(VLOOKUP(TblP25[[#This Row],[Factor]],Tbl_ListFactores[],MATCH(C$15,Tbl_ListFactores[#Headers],0),0),"")</calculatedColumnFormula>
    </tableColumn>
    <tableColumn id="5" name="Descripción del Factor" dataDxfId="278">
      <calculatedColumnFormula>IFERROR(VLOOKUP(TblP25[[#This Row],[Factor]],Tbl_ListFactores[],MATCH(D$15,Tbl_ListFactores[#Headers],0),0),"")</calculatedColumnFormula>
    </tableColumn>
    <tableColumn id="6" name="Nivel" dataDxfId="277"/>
    <tableColumn id="7" name="Descripción del Nivel" dataDxfId="276">
      <calculatedColumnFormula>IFERROR(VLOOKUP(TblP25[[#This Row],[Nivel]],INDIRECT(VLOOKUP(TblP25[[#This Row],[Factor]],Tbl_ListFactores[],MATCH("Tabla",Tbl_ListFactores[#Headers],0),0)&amp;"[[NOMBRE CORTO]:[PUNTOS]]"),2,0),"")</calculatedColumnFormula>
    </tableColumn>
    <tableColumn id="8" name="Puntos" dataDxfId="275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6.xml><?xml version="1.0" encoding="utf-8"?>
<table xmlns="http://schemas.openxmlformats.org/spreadsheetml/2006/main" id="84" name="TblP26" displayName="TblP26" ref="A15:G45" totalsRowShown="0" headerRowDxfId="272" dataDxfId="271">
  <autoFilter ref="A15:G45"/>
  <tableColumns count="7">
    <tableColumn id="3" name="Factor" dataDxfId="270"/>
    <tableColumn id="2" name="Tipo" dataDxfId="269">
      <calculatedColumnFormula>IFERROR(VLOOKUP(TblP26[[#This Row],[Factor]],Tbl_ListFactores[],MATCH(B$15,Tbl_ListFactores[#Headers],0),0),"")</calculatedColumnFormula>
    </tableColumn>
    <tableColumn id="4" name="Nombre del Factor" dataDxfId="268">
      <calculatedColumnFormula>IFERROR(VLOOKUP(TblP26[[#This Row],[Factor]],Tbl_ListFactores[],MATCH(C$15,Tbl_ListFactores[#Headers],0),0),"")</calculatedColumnFormula>
    </tableColumn>
    <tableColumn id="5" name="Descripción del Factor" dataDxfId="267">
      <calculatedColumnFormula>IFERROR(VLOOKUP(TblP26[[#This Row],[Factor]],Tbl_ListFactores[],MATCH(D$15,Tbl_ListFactores[#Headers],0),0),"")</calculatedColumnFormula>
    </tableColumn>
    <tableColumn id="6" name="Nivel" dataDxfId="266"/>
    <tableColumn id="7" name="Descripción del Nivel" dataDxfId="265">
      <calculatedColumnFormula>IFERROR(VLOOKUP(TblP26[[#This Row],[Nivel]],INDIRECT(VLOOKUP(TblP26[[#This Row],[Factor]],Tbl_ListFactores[],MATCH("Tabla",Tbl_ListFactores[#Headers],0),0)&amp;"[[NOMBRE CORTO]:[PUNTOS]]"),2,0),"")</calculatedColumnFormula>
    </tableColumn>
    <tableColumn id="8" name="Puntos" dataDxfId="264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7.xml><?xml version="1.0" encoding="utf-8"?>
<table xmlns="http://schemas.openxmlformats.org/spreadsheetml/2006/main" id="85" name="TblP27" displayName="TblP27" ref="A15:G45" totalsRowShown="0" headerRowDxfId="261" dataDxfId="260">
  <autoFilter ref="A15:G45"/>
  <tableColumns count="7">
    <tableColumn id="3" name="Factor" dataDxfId="259"/>
    <tableColumn id="2" name="Tipo" dataDxfId="258">
      <calculatedColumnFormula>IFERROR(VLOOKUP(TblP27[[#This Row],[Factor]],Tbl_ListFactores[],MATCH(B$15,Tbl_ListFactores[#Headers],0),0),"")</calculatedColumnFormula>
    </tableColumn>
    <tableColumn id="4" name="Nombre del Factor" dataDxfId="257">
      <calculatedColumnFormula>IFERROR(VLOOKUP(TblP27[[#This Row],[Factor]],Tbl_ListFactores[],MATCH(C$15,Tbl_ListFactores[#Headers],0),0),"")</calculatedColumnFormula>
    </tableColumn>
    <tableColumn id="5" name="Descripción del Factor" dataDxfId="256">
      <calculatedColumnFormula>IFERROR(VLOOKUP(TblP27[[#This Row],[Factor]],Tbl_ListFactores[],MATCH(D$15,Tbl_ListFactores[#Headers],0),0),"")</calculatedColumnFormula>
    </tableColumn>
    <tableColumn id="6" name="Nivel" dataDxfId="255"/>
    <tableColumn id="7" name="Descripción del Nivel" dataDxfId="254">
      <calculatedColumnFormula>IFERROR(VLOOKUP(TblP27[[#This Row],[Nivel]],INDIRECT(VLOOKUP(TblP27[[#This Row],[Factor]],Tbl_ListFactores[],MATCH("Tabla",Tbl_ListFactores[#Headers],0),0)&amp;"[[NOMBRE CORTO]:[PUNTOS]]"),2,0),"")</calculatedColumnFormula>
    </tableColumn>
    <tableColumn id="8" name="Puntos" dataDxfId="253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8.xml><?xml version="1.0" encoding="utf-8"?>
<table xmlns="http://schemas.openxmlformats.org/spreadsheetml/2006/main" id="86" name="TblP28" displayName="TblP28" ref="A15:G45" totalsRowShown="0" headerRowDxfId="250" dataDxfId="249">
  <autoFilter ref="A15:G45"/>
  <tableColumns count="7">
    <tableColumn id="3" name="Factor" dataDxfId="248"/>
    <tableColumn id="2" name="Tipo" dataDxfId="247">
      <calculatedColumnFormula>IFERROR(VLOOKUP(TblP28[[#This Row],[Factor]],Tbl_ListFactores[],MATCH(B$15,Tbl_ListFactores[#Headers],0),0),"")</calculatedColumnFormula>
    </tableColumn>
    <tableColumn id="4" name="Nombre del Factor" dataDxfId="246">
      <calculatedColumnFormula>IFERROR(VLOOKUP(TblP28[[#This Row],[Factor]],Tbl_ListFactores[],MATCH(C$15,Tbl_ListFactores[#Headers],0),0),"")</calculatedColumnFormula>
    </tableColumn>
    <tableColumn id="5" name="Descripción del Factor" dataDxfId="245">
      <calculatedColumnFormula>IFERROR(VLOOKUP(TblP28[[#This Row],[Factor]],Tbl_ListFactores[],MATCH(D$15,Tbl_ListFactores[#Headers],0),0),"")</calculatedColumnFormula>
    </tableColumn>
    <tableColumn id="6" name="Nivel" dataDxfId="244"/>
    <tableColumn id="7" name="Descripción del Nivel" dataDxfId="243">
      <calculatedColumnFormula>IFERROR(VLOOKUP(TblP28[[#This Row],[Nivel]],INDIRECT(VLOOKUP(TblP28[[#This Row],[Factor]],Tbl_ListFactores[],MATCH("Tabla",Tbl_ListFactores[#Headers],0),0)&amp;"[[NOMBRE CORTO]:[PUNTOS]]"),2,0),"")</calculatedColumnFormula>
    </tableColumn>
    <tableColumn id="8" name="Puntos" dataDxfId="242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69.xml><?xml version="1.0" encoding="utf-8"?>
<table xmlns="http://schemas.openxmlformats.org/spreadsheetml/2006/main" id="87" name="TblP29" displayName="TblP29" ref="A15:G45" totalsRowShown="0" headerRowDxfId="239" dataDxfId="238">
  <autoFilter ref="A15:G45"/>
  <tableColumns count="7">
    <tableColumn id="3" name="Factor" dataDxfId="237"/>
    <tableColumn id="2" name="Tipo" dataDxfId="236">
      <calculatedColumnFormula>IFERROR(VLOOKUP(TblP29[[#This Row],[Factor]],Tbl_ListFactores[],MATCH(B$15,Tbl_ListFactores[#Headers],0),0),"")</calculatedColumnFormula>
    </tableColumn>
    <tableColumn id="4" name="Nombre del Factor" dataDxfId="235">
      <calculatedColumnFormula>IFERROR(VLOOKUP(TblP29[[#This Row],[Factor]],Tbl_ListFactores[],MATCH(C$15,Tbl_ListFactores[#Headers],0),0),"")</calculatedColumnFormula>
    </tableColumn>
    <tableColumn id="5" name="Descripción del Factor" dataDxfId="234">
      <calculatedColumnFormula>IFERROR(VLOOKUP(TblP29[[#This Row],[Factor]],Tbl_ListFactores[],MATCH(D$15,Tbl_ListFactores[#Headers],0),0),"")</calculatedColumnFormula>
    </tableColumn>
    <tableColumn id="6" name="Nivel" dataDxfId="233"/>
    <tableColumn id="7" name="Descripción del Nivel" dataDxfId="232">
      <calculatedColumnFormula>IFERROR(VLOOKUP(TblP29[[#This Row],[Nivel]],INDIRECT(VLOOKUP(TblP29[[#This Row],[Factor]],Tbl_ListFactores[],MATCH("Tabla",Tbl_ListFactores[#Headers],0),0)&amp;"[[NOMBRE CORTO]:[PUNTOS]]"),2,0),"")</calculatedColumnFormula>
    </tableColumn>
    <tableColumn id="8" name="Puntos" dataDxfId="231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0.xml><?xml version="1.0" encoding="utf-8"?>
<table xmlns="http://schemas.openxmlformats.org/spreadsheetml/2006/main" id="88" name="TblP30" displayName="TblP30" ref="A15:G45" totalsRowShown="0" headerRowDxfId="228" dataDxfId="227">
  <autoFilter ref="A15:G45"/>
  <tableColumns count="7">
    <tableColumn id="3" name="Factor" dataDxfId="226"/>
    <tableColumn id="2" name="Tipo" dataDxfId="225">
      <calculatedColumnFormula>IFERROR(VLOOKUP(TblP30[[#This Row],[Factor]],Tbl_ListFactores[],MATCH(B$15,Tbl_ListFactores[#Headers],0),0),"")</calculatedColumnFormula>
    </tableColumn>
    <tableColumn id="4" name="Nombre del Factor" dataDxfId="224">
      <calculatedColumnFormula>IFERROR(VLOOKUP(TblP30[[#This Row],[Factor]],Tbl_ListFactores[],MATCH(C$15,Tbl_ListFactores[#Headers],0),0),"")</calculatedColumnFormula>
    </tableColumn>
    <tableColumn id="5" name="Descripción del Factor" dataDxfId="223">
      <calculatedColumnFormula>IFERROR(VLOOKUP(TblP30[[#This Row],[Factor]],Tbl_ListFactores[],MATCH(D$15,Tbl_ListFactores[#Headers],0),0),"")</calculatedColumnFormula>
    </tableColumn>
    <tableColumn id="6" name="Nivel" dataDxfId="222"/>
    <tableColumn id="7" name="Descripción del Nivel" dataDxfId="221">
      <calculatedColumnFormula>IFERROR(VLOOKUP(TblP30[[#This Row],[Nivel]],INDIRECT(VLOOKUP(TblP30[[#This Row],[Factor]],Tbl_ListFactores[],MATCH("Tabla",Tbl_ListFactores[#Headers],0),0)&amp;"[[NOMBRE CORTO]:[PUNTOS]]"),2,0),"")</calculatedColumnFormula>
    </tableColumn>
    <tableColumn id="8" name="Puntos" dataDxfId="220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1.xml><?xml version="1.0" encoding="utf-8"?>
<table xmlns="http://schemas.openxmlformats.org/spreadsheetml/2006/main" id="89" name="TblP31" displayName="TblP31" ref="A15:G45" totalsRowShown="0" headerRowDxfId="217" dataDxfId="216">
  <autoFilter ref="A15:G45"/>
  <tableColumns count="7">
    <tableColumn id="3" name="Factor" dataDxfId="215"/>
    <tableColumn id="2" name="Tipo" dataDxfId="214">
      <calculatedColumnFormula>IFERROR(VLOOKUP(TblP31[[#This Row],[Factor]],Tbl_ListFactores[],MATCH(B$15,Tbl_ListFactores[#Headers],0),0),"")</calculatedColumnFormula>
    </tableColumn>
    <tableColumn id="4" name="Nombre del Factor" dataDxfId="213">
      <calculatedColumnFormula>IFERROR(VLOOKUP(TblP31[[#This Row],[Factor]],Tbl_ListFactores[],MATCH(C$15,Tbl_ListFactores[#Headers],0),0),"")</calculatedColumnFormula>
    </tableColumn>
    <tableColumn id="5" name="Descripción del Factor" dataDxfId="212">
      <calculatedColumnFormula>IFERROR(VLOOKUP(TblP31[[#This Row],[Factor]],Tbl_ListFactores[],MATCH(D$15,Tbl_ListFactores[#Headers],0),0),"")</calculatedColumnFormula>
    </tableColumn>
    <tableColumn id="6" name="Nivel" dataDxfId="211"/>
    <tableColumn id="7" name="Descripción del Nivel" dataDxfId="210">
      <calculatedColumnFormula>IFERROR(VLOOKUP(TblP31[[#This Row],[Nivel]],INDIRECT(VLOOKUP(TblP31[[#This Row],[Factor]],Tbl_ListFactores[],MATCH("Tabla",Tbl_ListFactores[#Headers],0),0)&amp;"[[NOMBRE CORTO]:[PUNTOS]]"),2,0),"")</calculatedColumnFormula>
    </tableColumn>
    <tableColumn id="8" name="Puntos" dataDxfId="209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2.xml><?xml version="1.0" encoding="utf-8"?>
<table xmlns="http://schemas.openxmlformats.org/spreadsheetml/2006/main" id="90" name="TblP32" displayName="TblP32" ref="A15:G45" totalsRowShown="0" headerRowDxfId="206" dataDxfId="205">
  <autoFilter ref="A15:G45"/>
  <tableColumns count="7">
    <tableColumn id="3" name="Factor" dataDxfId="204"/>
    <tableColumn id="2" name="Tipo" dataDxfId="203">
      <calculatedColumnFormula>IFERROR(VLOOKUP(TblP32[[#This Row],[Factor]],Tbl_ListFactores[],MATCH(B$15,Tbl_ListFactores[#Headers],0),0),"")</calculatedColumnFormula>
    </tableColumn>
    <tableColumn id="4" name="Nombre del Factor" dataDxfId="202">
      <calculatedColumnFormula>IFERROR(VLOOKUP(TblP32[[#This Row],[Factor]],Tbl_ListFactores[],MATCH(C$15,Tbl_ListFactores[#Headers],0),0),"")</calculatedColumnFormula>
    </tableColumn>
    <tableColumn id="5" name="Descripción del Factor" dataDxfId="201">
      <calculatedColumnFormula>IFERROR(VLOOKUP(TblP32[[#This Row],[Factor]],Tbl_ListFactores[],MATCH(D$15,Tbl_ListFactores[#Headers],0),0),"")</calculatedColumnFormula>
    </tableColumn>
    <tableColumn id="6" name="Nivel" dataDxfId="200"/>
    <tableColumn id="7" name="Descripción del Nivel" dataDxfId="199">
      <calculatedColumnFormula>IFERROR(VLOOKUP(TblP32[[#This Row],[Nivel]],INDIRECT(VLOOKUP(TblP32[[#This Row],[Factor]],Tbl_ListFactores[],MATCH("Tabla",Tbl_ListFactores[#Headers],0),0)&amp;"[[NOMBRE CORTO]:[PUNTOS]]"),2,0),"")</calculatedColumnFormula>
    </tableColumn>
    <tableColumn id="8" name="Puntos" dataDxfId="198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3.xml><?xml version="1.0" encoding="utf-8"?>
<table xmlns="http://schemas.openxmlformats.org/spreadsheetml/2006/main" id="91" name="TblP33" displayName="TblP33" ref="A15:G45" totalsRowShown="0" headerRowDxfId="195" dataDxfId="194">
  <autoFilter ref="A15:G45"/>
  <tableColumns count="7">
    <tableColumn id="3" name="Factor" dataDxfId="193"/>
    <tableColumn id="2" name="Tipo" dataDxfId="192">
      <calculatedColumnFormula>IFERROR(VLOOKUP(TblP33[[#This Row],[Factor]],Tbl_ListFactores[],MATCH(B$15,Tbl_ListFactores[#Headers],0),0),"")</calculatedColumnFormula>
    </tableColumn>
    <tableColumn id="4" name="Nombre del Factor" dataDxfId="191">
      <calculatedColumnFormula>IFERROR(VLOOKUP(TblP33[[#This Row],[Factor]],Tbl_ListFactores[],MATCH(C$15,Tbl_ListFactores[#Headers],0),0),"")</calculatedColumnFormula>
    </tableColumn>
    <tableColumn id="5" name="Descripción del Factor" dataDxfId="190">
      <calculatedColumnFormula>IFERROR(VLOOKUP(TblP33[[#This Row],[Factor]],Tbl_ListFactores[],MATCH(D$15,Tbl_ListFactores[#Headers],0),0),"")</calculatedColumnFormula>
    </tableColumn>
    <tableColumn id="6" name="Nivel" dataDxfId="189"/>
    <tableColumn id="7" name="Descripción del Nivel" dataDxfId="188">
      <calculatedColumnFormula>IFERROR(VLOOKUP(TblP33[[#This Row],[Nivel]],INDIRECT(VLOOKUP(TblP33[[#This Row],[Factor]],Tbl_ListFactores[],MATCH("Tabla",Tbl_ListFactores[#Headers],0),0)&amp;"[[NOMBRE CORTO]:[PUNTOS]]"),2,0),"")</calculatedColumnFormula>
    </tableColumn>
    <tableColumn id="8" name="Puntos" dataDxfId="187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4.xml><?xml version="1.0" encoding="utf-8"?>
<table xmlns="http://schemas.openxmlformats.org/spreadsheetml/2006/main" id="92" name="TblP34" displayName="TblP34" ref="A15:G45" totalsRowShown="0" headerRowDxfId="184" dataDxfId="183">
  <autoFilter ref="A15:G45"/>
  <tableColumns count="7">
    <tableColumn id="3" name="Factor" dataDxfId="182"/>
    <tableColumn id="2" name="Tipo" dataDxfId="181">
      <calculatedColumnFormula>IFERROR(VLOOKUP(TblP34[[#This Row],[Factor]],Tbl_ListFactores[],MATCH(B$15,Tbl_ListFactores[#Headers],0),0),"")</calculatedColumnFormula>
    </tableColumn>
    <tableColumn id="4" name="Nombre del Factor" dataDxfId="180">
      <calculatedColumnFormula>IFERROR(VLOOKUP(TblP34[[#This Row],[Factor]],Tbl_ListFactores[],MATCH(C$15,Tbl_ListFactores[#Headers],0),0),"")</calculatedColumnFormula>
    </tableColumn>
    <tableColumn id="5" name="Descripción del Factor" dataDxfId="179">
      <calculatedColumnFormula>IFERROR(VLOOKUP(TblP34[[#This Row],[Factor]],Tbl_ListFactores[],MATCH(D$15,Tbl_ListFactores[#Headers],0),0),"")</calculatedColumnFormula>
    </tableColumn>
    <tableColumn id="6" name="Nivel" dataDxfId="178"/>
    <tableColumn id="7" name="Descripción del Nivel" dataDxfId="177">
      <calculatedColumnFormula>IFERROR(VLOOKUP(TblP34[[#This Row],[Nivel]],INDIRECT(VLOOKUP(TblP34[[#This Row],[Factor]],Tbl_ListFactores[],MATCH("Tabla",Tbl_ListFactores[#Headers],0),0)&amp;"[[NOMBRE CORTO]:[PUNTOS]]"),2,0),"")</calculatedColumnFormula>
    </tableColumn>
    <tableColumn id="8" name="Puntos" dataDxfId="176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5.xml><?xml version="1.0" encoding="utf-8"?>
<table xmlns="http://schemas.openxmlformats.org/spreadsheetml/2006/main" id="93" name="TblP35" displayName="TblP35" ref="A15:G45" totalsRowShown="0" headerRowDxfId="173" dataDxfId="172">
  <autoFilter ref="A15:G45"/>
  <tableColumns count="7">
    <tableColumn id="3" name="Factor" dataDxfId="171"/>
    <tableColumn id="2" name="Tipo" dataDxfId="170">
      <calculatedColumnFormula>IFERROR(VLOOKUP(TblP35[[#This Row],[Factor]],Tbl_ListFactores[],MATCH(B$15,Tbl_ListFactores[#Headers],0),0),"")</calculatedColumnFormula>
    </tableColumn>
    <tableColumn id="4" name="Nombre del Factor" dataDxfId="169">
      <calculatedColumnFormula>IFERROR(VLOOKUP(TblP35[[#This Row],[Factor]],Tbl_ListFactores[],MATCH(C$15,Tbl_ListFactores[#Headers],0),0),"")</calculatedColumnFormula>
    </tableColumn>
    <tableColumn id="5" name="Descripción del Factor" dataDxfId="168">
      <calculatedColumnFormula>IFERROR(VLOOKUP(TblP35[[#This Row],[Factor]],Tbl_ListFactores[],MATCH(D$15,Tbl_ListFactores[#Headers],0),0),"")</calculatedColumnFormula>
    </tableColumn>
    <tableColumn id="6" name="Nivel" dataDxfId="167"/>
    <tableColumn id="7" name="Descripción del Nivel" dataDxfId="166">
      <calculatedColumnFormula>IFERROR(VLOOKUP(TblP35[[#This Row],[Nivel]],INDIRECT(VLOOKUP(TblP35[[#This Row],[Factor]],Tbl_ListFactores[],MATCH("Tabla",Tbl_ListFactores[#Headers],0),0)&amp;"[[NOMBRE CORTO]:[PUNTOS]]"),2,0),"")</calculatedColumnFormula>
    </tableColumn>
    <tableColumn id="8" name="Puntos" dataDxfId="165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6.xml><?xml version="1.0" encoding="utf-8"?>
<table xmlns="http://schemas.openxmlformats.org/spreadsheetml/2006/main" id="94" name="TblP36" displayName="TblP36" ref="A15:G45" totalsRowShown="0" headerRowDxfId="162" dataDxfId="161">
  <autoFilter ref="A15:G45"/>
  <tableColumns count="7">
    <tableColumn id="3" name="Factor" dataDxfId="160"/>
    <tableColumn id="2" name="Tipo" dataDxfId="159">
      <calculatedColumnFormula>IFERROR(VLOOKUP(TblP36[[#This Row],[Factor]],Tbl_ListFactores[],MATCH(B$15,Tbl_ListFactores[#Headers],0),0),"")</calculatedColumnFormula>
    </tableColumn>
    <tableColumn id="4" name="Nombre del Factor" dataDxfId="158">
      <calculatedColumnFormula>IFERROR(VLOOKUP(TblP36[[#This Row],[Factor]],Tbl_ListFactores[],MATCH(C$15,Tbl_ListFactores[#Headers],0),0),"")</calculatedColumnFormula>
    </tableColumn>
    <tableColumn id="5" name="Descripción del Factor" dataDxfId="157">
      <calculatedColumnFormula>IFERROR(VLOOKUP(TblP36[[#This Row],[Factor]],Tbl_ListFactores[],MATCH(D$15,Tbl_ListFactores[#Headers],0),0),"")</calculatedColumnFormula>
    </tableColumn>
    <tableColumn id="6" name="Nivel" dataDxfId="156"/>
    <tableColumn id="7" name="Descripción del Nivel" dataDxfId="155">
      <calculatedColumnFormula>IFERROR(VLOOKUP(TblP36[[#This Row],[Nivel]],INDIRECT(VLOOKUP(TblP36[[#This Row],[Factor]],Tbl_ListFactores[],MATCH("Tabla",Tbl_ListFactores[#Headers],0),0)&amp;"[[NOMBRE CORTO]:[PUNTOS]]"),2,0),"")</calculatedColumnFormula>
    </tableColumn>
    <tableColumn id="8" name="Puntos" dataDxfId="154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7.xml><?xml version="1.0" encoding="utf-8"?>
<table xmlns="http://schemas.openxmlformats.org/spreadsheetml/2006/main" id="95" name="TblP37" displayName="TblP37" ref="A15:G45" totalsRowShown="0" headerRowDxfId="151" dataDxfId="150">
  <autoFilter ref="A15:G45"/>
  <tableColumns count="7">
    <tableColumn id="3" name="Factor" dataDxfId="149"/>
    <tableColumn id="2" name="Tipo" dataDxfId="148">
      <calculatedColumnFormula>IFERROR(VLOOKUP(TblP37[[#This Row],[Factor]],Tbl_ListFactores[],MATCH(B$15,Tbl_ListFactores[#Headers],0),0),"")</calculatedColumnFormula>
    </tableColumn>
    <tableColumn id="4" name="Nombre del Factor" dataDxfId="147">
      <calculatedColumnFormula>IFERROR(VLOOKUP(TblP37[[#This Row],[Factor]],Tbl_ListFactores[],MATCH(C$15,Tbl_ListFactores[#Headers],0),0),"")</calculatedColumnFormula>
    </tableColumn>
    <tableColumn id="5" name="Descripción del Factor" dataDxfId="146">
      <calculatedColumnFormula>IFERROR(VLOOKUP(TblP37[[#This Row],[Factor]],Tbl_ListFactores[],MATCH(D$15,Tbl_ListFactores[#Headers],0),0),"")</calculatedColumnFormula>
    </tableColumn>
    <tableColumn id="6" name="Nivel" dataDxfId="145"/>
    <tableColumn id="7" name="Descripción del Nivel" dataDxfId="144">
      <calculatedColumnFormula>IFERROR(VLOOKUP(TblP37[[#This Row],[Nivel]],INDIRECT(VLOOKUP(TblP37[[#This Row],[Factor]],Tbl_ListFactores[],MATCH("Tabla",Tbl_ListFactores[#Headers],0),0)&amp;"[[NOMBRE CORTO]:[PUNTOS]]"),2,0),"")</calculatedColumnFormula>
    </tableColumn>
    <tableColumn id="8" name="Puntos" dataDxfId="143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8.xml><?xml version="1.0" encoding="utf-8"?>
<table xmlns="http://schemas.openxmlformats.org/spreadsheetml/2006/main" id="96" name="TblP38" displayName="TblP38" ref="A15:G45" totalsRowShown="0" headerRowDxfId="140" dataDxfId="139">
  <autoFilter ref="A15:G45"/>
  <tableColumns count="7">
    <tableColumn id="3" name="Factor" dataDxfId="138"/>
    <tableColumn id="2" name="Tipo" dataDxfId="137">
      <calculatedColumnFormula>IFERROR(VLOOKUP(TblP38[[#This Row],[Factor]],Tbl_ListFactores[],MATCH(B$15,Tbl_ListFactores[#Headers],0),0),"")</calculatedColumnFormula>
    </tableColumn>
    <tableColumn id="4" name="Nombre del Factor" dataDxfId="136">
      <calculatedColumnFormula>IFERROR(VLOOKUP(TblP38[[#This Row],[Factor]],Tbl_ListFactores[],MATCH(C$15,Tbl_ListFactores[#Headers],0),0),"")</calculatedColumnFormula>
    </tableColumn>
    <tableColumn id="5" name="Descripción del Factor" dataDxfId="135">
      <calculatedColumnFormula>IFERROR(VLOOKUP(TblP38[[#This Row],[Factor]],Tbl_ListFactores[],MATCH(D$15,Tbl_ListFactores[#Headers],0),0),"")</calculatedColumnFormula>
    </tableColumn>
    <tableColumn id="6" name="Nivel" dataDxfId="134"/>
    <tableColumn id="7" name="Descripción del Nivel" dataDxfId="133">
      <calculatedColumnFormula>IFERROR(VLOOKUP(TblP38[[#This Row],[Nivel]],INDIRECT(VLOOKUP(TblP38[[#This Row],[Factor]],Tbl_ListFactores[],MATCH("Tabla",Tbl_ListFactores[#Headers],0),0)&amp;"[[NOMBRE CORTO]:[PUNTOS]]"),2,0),"")</calculatedColumnFormula>
    </tableColumn>
    <tableColumn id="8" name="Puntos" dataDxfId="132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79.xml><?xml version="1.0" encoding="utf-8"?>
<table xmlns="http://schemas.openxmlformats.org/spreadsheetml/2006/main" id="97" name="TblP39" displayName="TblP39" ref="A15:G45" totalsRowShown="0" headerRowDxfId="129" dataDxfId="128">
  <autoFilter ref="A15:G45"/>
  <tableColumns count="7">
    <tableColumn id="3" name="Factor" dataDxfId="127"/>
    <tableColumn id="2" name="Tipo" dataDxfId="126">
      <calculatedColumnFormula>IFERROR(VLOOKUP(TblP39[[#This Row],[Factor]],Tbl_ListFactores[],MATCH(B$15,Tbl_ListFactores[#Headers],0),0),"")</calculatedColumnFormula>
    </tableColumn>
    <tableColumn id="4" name="Nombre del Factor" dataDxfId="125">
      <calculatedColumnFormula>IFERROR(VLOOKUP(TblP39[[#This Row],[Factor]],Tbl_ListFactores[],MATCH(C$15,Tbl_ListFactores[#Headers],0),0),"")</calculatedColumnFormula>
    </tableColumn>
    <tableColumn id="5" name="Descripción del Factor" dataDxfId="124">
      <calculatedColumnFormula>IFERROR(VLOOKUP(TblP39[[#This Row],[Factor]],Tbl_ListFactores[],MATCH(D$15,Tbl_ListFactores[#Headers],0),0),"")</calculatedColumnFormula>
    </tableColumn>
    <tableColumn id="6" name="Nivel" dataDxfId="123"/>
    <tableColumn id="7" name="Descripción del Nivel" dataDxfId="122">
      <calculatedColumnFormula>IFERROR(VLOOKUP(TblP39[[#This Row],[Nivel]],INDIRECT(VLOOKUP(TblP39[[#This Row],[Factor]],Tbl_ListFactores[],MATCH("Tabla",Tbl_ListFactores[#Headers],0),0)&amp;"[[NOMBRE CORTO]:[PUNTOS]]"),2,0),"")</calculatedColumnFormula>
    </tableColumn>
    <tableColumn id="8" name="Puntos" dataDxfId="121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0.xml><?xml version="1.0" encoding="utf-8"?>
<table xmlns="http://schemas.openxmlformats.org/spreadsheetml/2006/main" id="98" name="TblP40" displayName="TblP40" ref="A15:G45" totalsRowShown="0" headerRowDxfId="118" dataDxfId="117">
  <autoFilter ref="A15:G45"/>
  <tableColumns count="7">
    <tableColumn id="3" name="Factor" dataDxfId="116"/>
    <tableColumn id="2" name="Tipo" dataDxfId="115">
      <calculatedColumnFormula>IFERROR(VLOOKUP(TblP40[[#This Row],[Factor]],Tbl_ListFactores[],MATCH(B$15,Tbl_ListFactores[#Headers],0),0),"")</calculatedColumnFormula>
    </tableColumn>
    <tableColumn id="4" name="Nombre del Factor" dataDxfId="114">
      <calculatedColumnFormula>IFERROR(VLOOKUP(TblP40[[#This Row],[Factor]],Tbl_ListFactores[],MATCH(C$15,Tbl_ListFactores[#Headers],0),0),"")</calculatedColumnFormula>
    </tableColumn>
    <tableColumn id="5" name="Descripción del Factor" dataDxfId="113">
      <calculatedColumnFormula>IFERROR(VLOOKUP(TblP40[[#This Row],[Factor]],Tbl_ListFactores[],MATCH(D$15,Tbl_ListFactores[#Headers],0),0),"")</calculatedColumnFormula>
    </tableColumn>
    <tableColumn id="6" name="Nivel" dataDxfId="112"/>
    <tableColumn id="7" name="Descripción del Nivel" dataDxfId="111">
      <calculatedColumnFormula>IFERROR(VLOOKUP(TblP40[[#This Row],[Nivel]],INDIRECT(VLOOKUP(TblP40[[#This Row],[Factor]],Tbl_ListFactores[],MATCH("Tabla",Tbl_ListFactores[#Headers],0),0)&amp;"[[NOMBRE CORTO]:[PUNTOS]]"),2,0),"")</calculatedColumnFormula>
    </tableColumn>
    <tableColumn id="8" name="Puntos" dataDxfId="110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1.xml><?xml version="1.0" encoding="utf-8"?>
<table xmlns="http://schemas.openxmlformats.org/spreadsheetml/2006/main" id="99" name="TblP41" displayName="TblP41" ref="A15:G45" totalsRowShown="0" headerRowDxfId="107" dataDxfId="106">
  <autoFilter ref="A15:G45"/>
  <tableColumns count="7">
    <tableColumn id="3" name="Factor" dataDxfId="105"/>
    <tableColumn id="2" name="Tipo" dataDxfId="104">
      <calculatedColumnFormula>IFERROR(VLOOKUP(TblP41[[#This Row],[Factor]],Tbl_ListFactores[],MATCH(B$15,Tbl_ListFactores[#Headers],0),0),"")</calculatedColumnFormula>
    </tableColumn>
    <tableColumn id="4" name="Nombre del Factor" dataDxfId="103">
      <calculatedColumnFormula>IFERROR(VLOOKUP(TblP41[[#This Row],[Factor]],Tbl_ListFactores[],MATCH(C$15,Tbl_ListFactores[#Headers],0),0),"")</calculatedColumnFormula>
    </tableColumn>
    <tableColumn id="5" name="Descripción del Factor" dataDxfId="102">
      <calculatedColumnFormula>IFERROR(VLOOKUP(TblP41[[#This Row],[Factor]],Tbl_ListFactores[],MATCH(D$15,Tbl_ListFactores[#Headers],0),0),"")</calculatedColumnFormula>
    </tableColumn>
    <tableColumn id="6" name="Nivel" dataDxfId="101"/>
    <tableColumn id="7" name="Descripción del Nivel" dataDxfId="100">
      <calculatedColumnFormula>IFERROR(VLOOKUP(TblP41[[#This Row],[Nivel]],INDIRECT(VLOOKUP(TblP41[[#This Row],[Factor]],Tbl_ListFactores[],MATCH("Tabla",Tbl_ListFactores[#Headers],0),0)&amp;"[[NOMBRE CORTO]:[PUNTOS]]"),2,0),"")</calculatedColumnFormula>
    </tableColumn>
    <tableColumn id="8" name="Puntos" dataDxfId="99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2.xml><?xml version="1.0" encoding="utf-8"?>
<table xmlns="http://schemas.openxmlformats.org/spreadsheetml/2006/main" id="100" name="TblP42" displayName="TblP42" ref="A15:G45" totalsRowShown="0" headerRowDxfId="96" dataDxfId="95">
  <autoFilter ref="A15:G45"/>
  <tableColumns count="7">
    <tableColumn id="3" name="Factor" dataDxfId="94"/>
    <tableColumn id="2" name="Tipo" dataDxfId="93">
      <calculatedColumnFormula>IFERROR(VLOOKUP(TblP42[[#This Row],[Factor]],Tbl_ListFactores[],MATCH(B$15,Tbl_ListFactores[#Headers],0),0),"")</calculatedColumnFormula>
    </tableColumn>
    <tableColumn id="4" name="Nombre del Factor" dataDxfId="92">
      <calculatedColumnFormula>IFERROR(VLOOKUP(TblP42[[#This Row],[Factor]],Tbl_ListFactores[],MATCH(C$15,Tbl_ListFactores[#Headers],0),0),"")</calculatedColumnFormula>
    </tableColumn>
    <tableColumn id="5" name="Descripción del Factor" dataDxfId="91">
      <calculatedColumnFormula>IFERROR(VLOOKUP(TblP42[[#This Row],[Factor]],Tbl_ListFactores[],MATCH(D$15,Tbl_ListFactores[#Headers],0),0),"")</calculatedColumnFormula>
    </tableColumn>
    <tableColumn id="6" name="Nivel" dataDxfId="90"/>
    <tableColumn id="7" name="Descripción del Nivel" dataDxfId="89">
      <calculatedColumnFormula>IFERROR(VLOOKUP(TblP42[[#This Row],[Nivel]],INDIRECT(VLOOKUP(TblP42[[#This Row],[Factor]],Tbl_ListFactores[],MATCH("Tabla",Tbl_ListFactores[#Headers],0),0)&amp;"[[NOMBRE CORTO]:[PUNTOS]]"),2,0),"")</calculatedColumnFormula>
    </tableColumn>
    <tableColumn id="8" name="Puntos" dataDxfId="88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3.xml><?xml version="1.0" encoding="utf-8"?>
<table xmlns="http://schemas.openxmlformats.org/spreadsheetml/2006/main" id="101" name="TblP43" displayName="TblP43" ref="A15:G45" totalsRowShown="0" headerRowDxfId="85" dataDxfId="84">
  <autoFilter ref="A15:G45"/>
  <tableColumns count="7">
    <tableColumn id="3" name="Factor" dataDxfId="83"/>
    <tableColumn id="2" name="Tipo" dataDxfId="82">
      <calculatedColumnFormula>IFERROR(VLOOKUP(TblP43[[#This Row],[Factor]],Tbl_ListFactores[],MATCH(B$15,Tbl_ListFactores[#Headers],0),0),"")</calculatedColumnFormula>
    </tableColumn>
    <tableColumn id="4" name="Nombre del Factor" dataDxfId="81">
      <calculatedColumnFormula>IFERROR(VLOOKUP(TblP43[[#This Row],[Factor]],Tbl_ListFactores[],MATCH(C$15,Tbl_ListFactores[#Headers],0),0),"")</calculatedColumnFormula>
    </tableColumn>
    <tableColumn id="5" name="Descripción del Factor" dataDxfId="80">
      <calculatedColumnFormula>IFERROR(VLOOKUP(TblP43[[#This Row],[Factor]],Tbl_ListFactores[],MATCH(D$15,Tbl_ListFactores[#Headers],0),0),"")</calculatedColumnFormula>
    </tableColumn>
    <tableColumn id="6" name="Nivel" dataDxfId="79"/>
    <tableColumn id="7" name="Descripción del Nivel" dataDxfId="78">
      <calculatedColumnFormula>IFERROR(VLOOKUP(TblP43[[#This Row],[Nivel]],INDIRECT(VLOOKUP(TblP43[[#This Row],[Factor]],Tbl_ListFactores[],MATCH("Tabla",Tbl_ListFactores[#Headers],0),0)&amp;"[[NOMBRE CORTO]:[PUNTOS]]"),2,0),"")</calculatedColumnFormula>
    </tableColumn>
    <tableColumn id="8" name="Puntos" dataDxfId="77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4.xml><?xml version="1.0" encoding="utf-8"?>
<table xmlns="http://schemas.openxmlformats.org/spreadsheetml/2006/main" id="102" name="TblP44" displayName="TblP44" ref="A15:G45" totalsRowShown="0" headerRowDxfId="74" dataDxfId="73">
  <autoFilter ref="A15:G45"/>
  <tableColumns count="7">
    <tableColumn id="3" name="Factor" dataDxfId="72"/>
    <tableColumn id="2" name="Tipo" dataDxfId="71">
      <calculatedColumnFormula>IFERROR(VLOOKUP(TblP44[[#This Row],[Factor]],Tbl_ListFactores[],MATCH(B$15,Tbl_ListFactores[#Headers],0),0),"")</calculatedColumnFormula>
    </tableColumn>
    <tableColumn id="4" name="Nombre del Factor" dataDxfId="70">
      <calculatedColumnFormula>IFERROR(VLOOKUP(TblP44[[#This Row],[Factor]],Tbl_ListFactores[],MATCH(C$15,Tbl_ListFactores[#Headers],0),0),"")</calculatedColumnFormula>
    </tableColumn>
    <tableColumn id="5" name="Descripción del Factor" dataDxfId="69">
      <calculatedColumnFormula>IFERROR(VLOOKUP(TblP44[[#This Row],[Factor]],Tbl_ListFactores[],MATCH(D$15,Tbl_ListFactores[#Headers],0),0),"")</calculatedColumnFormula>
    </tableColumn>
    <tableColumn id="6" name="Nivel" dataDxfId="68"/>
    <tableColumn id="7" name="Descripción del Nivel" dataDxfId="67">
      <calculatedColumnFormula>IFERROR(VLOOKUP(TblP44[[#This Row],[Nivel]],INDIRECT(VLOOKUP(TblP44[[#This Row],[Factor]],Tbl_ListFactores[],MATCH("Tabla",Tbl_ListFactores[#Headers],0),0)&amp;"[[NOMBRE CORTO]:[PUNTOS]]"),2,0),"")</calculatedColumnFormula>
    </tableColumn>
    <tableColumn id="8" name="Puntos" dataDxfId="66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5.xml><?xml version="1.0" encoding="utf-8"?>
<table xmlns="http://schemas.openxmlformats.org/spreadsheetml/2006/main" id="103" name="TblP45" displayName="TblP45" ref="A15:G45" totalsRowShown="0" headerRowDxfId="63" dataDxfId="62">
  <autoFilter ref="A15:G45"/>
  <tableColumns count="7">
    <tableColumn id="3" name="Factor" dataDxfId="61"/>
    <tableColumn id="2" name="Tipo" dataDxfId="60">
      <calculatedColumnFormula>IFERROR(VLOOKUP(TblP45[[#This Row],[Factor]],Tbl_ListFactores[],MATCH(B$15,Tbl_ListFactores[#Headers],0),0),"")</calculatedColumnFormula>
    </tableColumn>
    <tableColumn id="4" name="Nombre del Factor" dataDxfId="59">
      <calculatedColumnFormula>IFERROR(VLOOKUP(TblP45[[#This Row],[Factor]],Tbl_ListFactores[],MATCH(C$15,Tbl_ListFactores[#Headers],0),0),"")</calculatedColumnFormula>
    </tableColumn>
    <tableColumn id="5" name="Descripción del Factor" dataDxfId="58">
      <calculatedColumnFormula>IFERROR(VLOOKUP(TblP45[[#This Row],[Factor]],Tbl_ListFactores[],MATCH(D$15,Tbl_ListFactores[#Headers],0),0),"")</calculatedColumnFormula>
    </tableColumn>
    <tableColumn id="6" name="Nivel" dataDxfId="57"/>
    <tableColumn id="7" name="Descripción del Nivel" dataDxfId="56">
      <calculatedColumnFormula>IFERROR(VLOOKUP(TblP45[[#This Row],[Nivel]],INDIRECT(VLOOKUP(TblP45[[#This Row],[Factor]],Tbl_ListFactores[],MATCH("Tabla",Tbl_ListFactores[#Headers],0),0)&amp;"[[NOMBRE CORTO]:[PUNTOS]]"),2,0),"")</calculatedColumnFormula>
    </tableColumn>
    <tableColumn id="8" name="Puntos" dataDxfId="55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6.xml><?xml version="1.0" encoding="utf-8"?>
<table xmlns="http://schemas.openxmlformats.org/spreadsheetml/2006/main" id="104" name="TblP46" displayName="TblP46" ref="A15:G45" totalsRowShown="0" headerRowDxfId="52" dataDxfId="51">
  <autoFilter ref="A15:G45"/>
  <tableColumns count="7">
    <tableColumn id="3" name="Factor" dataDxfId="50"/>
    <tableColumn id="2" name="Tipo" dataDxfId="49">
      <calculatedColumnFormula>IFERROR(VLOOKUP(TblP46[[#This Row],[Factor]],Tbl_ListFactores[],MATCH(B$15,Tbl_ListFactores[#Headers],0),0),"")</calculatedColumnFormula>
    </tableColumn>
    <tableColumn id="4" name="Nombre del Factor" dataDxfId="48">
      <calculatedColumnFormula>IFERROR(VLOOKUP(TblP46[[#This Row],[Factor]],Tbl_ListFactores[],MATCH(C$15,Tbl_ListFactores[#Headers],0),0),"")</calculatedColumnFormula>
    </tableColumn>
    <tableColumn id="5" name="Descripción del Factor" dataDxfId="47">
      <calculatedColumnFormula>IFERROR(VLOOKUP(TblP46[[#This Row],[Factor]],Tbl_ListFactores[],MATCH(D$15,Tbl_ListFactores[#Headers],0),0),"")</calculatedColumnFormula>
    </tableColumn>
    <tableColumn id="6" name="Nivel" dataDxfId="46"/>
    <tableColumn id="7" name="Descripción del Nivel" dataDxfId="45">
      <calculatedColumnFormula>IFERROR(VLOOKUP(TblP46[[#This Row],[Nivel]],INDIRECT(VLOOKUP(TblP46[[#This Row],[Factor]],Tbl_ListFactores[],MATCH("Tabla",Tbl_ListFactores[#Headers],0),0)&amp;"[[NOMBRE CORTO]:[PUNTOS]]"),2,0),"")</calculatedColumnFormula>
    </tableColumn>
    <tableColumn id="8" name="Puntos" dataDxfId="44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7.xml><?xml version="1.0" encoding="utf-8"?>
<table xmlns="http://schemas.openxmlformats.org/spreadsheetml/2006/main" id="105" name="TblP47" displayName="TblP47" ref="A15:G45" totalsRowShown="0" headerRowDxfId="41" dataDxfId="40">
  <autoFilter ref="A15:G45"/>
  <tableColumns count="7">
    <tableColumn id="3" name="Factor" dataDxfId="39"/>
    <tableColumn id="2" name="Tipo" dataDxfId="38">
      <calculatedColumnFormula>IFERROR(VLOOKUP(TblP47[[#This Row],[Factor]],Tbl_ListFactores[],MATCH(B$15,Tbl_ListFactores[#Headers],0),0),"")</calculatedColumnFormula>
    </tableColumn>
    <tableColumn id="4" name="Nombre del Factor" dataDxfId="37">
      <calculatedColumnFormula>IFERROR(VLOOKUP(TblP47[[#This Row],[Factor]],Tbl_ListFactores[],MATCH(C$15,Tbl_ListFactores[#Headers],0),0),"")</calculatedColumnFormula>
    </tableColumn>
    <tableColumn id="5" name="Descripción del Factor" dataDxfId="36">
      <calculatedColumnFormula>IFERROR(VLOOKUP(TblP47[[#This Row],[Factor]],Tbl_ListFactores[],MATCH(D$15,Tbl_ListFactores[#Headers],0),0),"")</calculatedColumnFormula>
    </tableColumn>
    <tableColumn id="6" name="Nivel" dataDxfId="35"/>
    <tableColumn id="7" name="Descripción del Nivel" dataDxfId="34">
      <calculatedColumnFormula>IFERROR(VLOOKUP(TblP47[[#This Row],[Nivel]],INDIRECT(VLOOKUP(TblP47[[#This Row],[Factor]],Tbl_ListFactores[],MATCH("Tabla",Tbl_ListFactores[#Headers],0),0)&amp;"[[NOMBRE CORTO]:[PUNTOS]]"),2,0),"")</calculatedColumnFormula>
    </tableColumn>
    <tableColumn id="8" name="Puntos" dataDxfId="33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8.xml><?xml version="1.0" encoding="utf-8"?>
<table xmlns="http://schemas.openxmlformats.org/spreadsheetml/2006/main" id="106" name="TblP48" displayName="TblP48" ref="A15:G45" totalsRowShown="0" headerRowDxfId="30" dataDxfId="29">
  <autoFilter ref="A15:G45"/>
  <tableColumns count="7">
    <tableColumn id="3" name="Factor" dataDxfId="28"/>
    <tableColumn id="2" name="Tipo" dataDxfId="27">
      <calculatedColumnFormula>IFERROR(VLOOKUP(TblP48[[#This Row],[Factor]],Tbl_ListFactores[],MATCH(B$15,Tbl_ListFactores[#Headers],0),0),"")</calculatedColumnFormula>
    </tableColumn>
    <tableColumn id="4" name="Nombre del Factor" dataDxfId="26">
      <calculatedColumnFormula>IFERROR(VLOOKUP(TblP48[[#This Row],[Factor]],Tbl_ListFactores[],MATCH(C$15,Tbl_ListFactores[#Headers],0),0),"")</calculatedColumnFormula>
    </tableColumn>
    <tableColumn id="5" name="Descripción del Factor" dataDxfId="25">
      <calculatedColumnFormula>IFERROR(VLOOKUP(TblP48[[#This Row],[Factor]],Tbl_ListFactores[],MATCH(D$15,Tbl_ListFactores[#Headers],0),0),"")</calculatedColumnFormula>
    </tableColumn>
    <tableColumn id="6" name="Nivel" dataDxfId="24"/>
    <tableColumn id="7" name="Descripción del Nivel" dataDxfId="23">
      <calculatedColumnFormula>IFERROR(VLOOKUP(TblP48[[#This Row],[Nivel]],INDIRECT(VLOOKUP(TblP48[[#This Row],[Factor]],Tbl_ListFactores[],MATCH("Tabla",Tbl_ListFactores[#Headers],0),0)&amp;"[[NOMBRE CORTO]:[PUNTOS]]"),2,0),"")</calculatedColumnFormula>
    </tableColumn>
    <tableColumn id="8" name="Puntos" dataDxfId="22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89.xml><?xml version="1.0" encoding="utf-8"?>
<table xmlns="http://schemas.openxmlformats.org/spreadsheetml/2006/main" id="107" name="TblP49" displayName="TblP49" ref="A15:G45" totalsRowShown="0" headerRowDxfId="19" dataDxfId="18">
  <autoFilter ref="A15:G45"/>
  <tableColumns count="7">
    <tableColumn id="3" name="Factor" dataDxfId="17"/>
    <tableColumn id="2" name="Tipo" dataDxfId="16">
      <calculatedColumnFormula>IFERROR(VLOOKUP(TblP49[[#This Row],[Factor]],Tbl_ListFactores[],MATCH(B$15,Tbl_ListFactores[#Headers],0),0),"")</calculatedColumnFormula>
    </tableColumn>
    <tableColumn id="4" name="Nombre del Factor" dataDxfId="15">
      <calculatedColumnFormula>IFERROR(VLOOKUP(TblP49[[#This Row],[Factor]],Tbl_ListFactores[],MATCH(C$15,Tbl_ListFactores[#Headers],0),0),"")</calculatedColumnFormula>
    </tableColumn>
    <tableColumn id="5" name="Descripción del Factor" dataDxfId="14">
      <calculatedColumnFormula>IFERROR(VLOOKUP(TblP49[[#This Row],[Factor]],Tbl_ListFactores[],MATCH(D$15,Tbl_ListFactores[#Headers],0),0),"")</calculatedColumnFormula>
    </tableColumn>
    <tableColumn id="6" name="Nivel" dataDxfId="13"/>
    <tableColumn id="7" name="Descripción del Nivel" dataDxfId="12">
      <calculatedColumnFormula>IFERROR(VLOOKUP(TblP49[[#This Row],[Nivel]],INDIRECT(VLOOKUP(TblP49[[#This Row],[Factor]],Tbl_ListFactores[],MATCH("Tabla",Tbl_ListFactores[#Headers],0),0)&amp;"[[NOMBRE CORTO]:[PUNTOS]]"),2,0),"")</calculatedColumnFormula>
    </tableColumn>
    <tableColumn id="8" name="Puntos" dataDxfId="11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ables/table90.xml><?xml version="1.0" encoding="utf-8"?>
<table xmlns="http://schemas.openxmlformats.org/spreadsheetml/2006/main" id="108" name="TblP50" displayName="TblP50" ref="A15:G45" totalsRowShown="0" headerRowDxfId="8" dataDxfId="7">
  <autoFilter ref="A15:G45"/>
  <tableColumns count="7">
    <tableColumn id="3" name="Factor" dataDxfId="6"/>
    <tableColumn id="2" name="Tipo" dataDxfId="5">
      <calculatedColumnFormula>IFERROR(VLOOKUP(TblP50[[#This Row],[Factor]],Tbl_ListFactores[],MATCH(B$15,Tbl_ListFactores[#Headers],0),0),"")</calculatedColumnFormula>
    </tableColumn>
    <tableColumn id="4" name="Nombre del Factor" dataDxfId="4">
      <calculatedColumnFormula>IFERROR(VLOOKUP(TblP50[[#This Row],[Factor]],Tbl_ListFactores[],MATCH(C$15,Tbl_ListFactores[#Headers],0),0),"")</calculatedColumnFormula>
    </tableColumn>
    <tableColumn id="5" name="Descripción del Factor" dataDxfId="3">
      <calculatedColumnFormula>IFERROR(VLOOKUP(TblP50[[#This Row],[Factor]],Tbl_ListFactores[],MATCH(D$15,Tbl_ListFactores[#Headers],0),0),"")</calculatedColumnFormula>
    </tableColumn>
    <tableColumn id="6" name="Nivel" dataDxfId="2"/>
    <tableColumn id="7" name="Descripción del Nivel" dataDxfId="1">
      <calculatedColumnFormula>IFERROR(VLOOKUP(TblP50[[#This Row],[Nivel]],INDIRECT(VLOOKUP(TblP50[[#This Row],[Factor]],Tbl_ListFactores[],MATCH("Tabla",Tbl_ListFactores[#Headers],0),0)&amp;"[[NOMBRE CORTO]:[PUNTOS]]"),2,0),"")</calculatedColumnFormula>
    </tableColumn>
    <tableColumn id="8" name="Puntos" dataDxfId="0">
      <calculatedColumnFormula>IFERROR(VLOOKUP($E16,INDIRECT(VLOOKUP($A16,Tbl_ListFactores[],MATCH("Tabla",Tbl_ListFactores[#Headers],0),0)&amp;"[[NOMBRE CORTO]:[PUNTOS]]"),3,0),"")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s.creativecommons.org/blog/licencias/" TargetMode="External"/><Relationship Id="rId1" Type="http://schemas.openxmlformats.org/officeDocument/2006/relationships/hyperlink" Target="http://www.igualdadenlaempresa.es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26" Type="http://schemas.openxmlformats.org/officeDocument/2006/relationships/table" Target="../tables/table25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5" Type="http://schemas.openxmlformats.org/officeDocument/2006/relationships/table" Target="../tables/table24.xml"/><Relationship Id="rId2" Type="http://schemas.openxmlformats.org/officeDocument/2006/relationships/drawing" Target="../drawings/drawing2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29" Type="http://schemas.openxmlformats.org/officeDocument/2006/relationships/table" Target="../tables/table28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24" Type="http://schemas.openxmlformats.org/officeDocument/2006/relationships/table" Target="../tables/table23.xml"/><Relationship Id="rId32" Type="http://schemas.openxmlformats.org/officeDocument/2006/relationships/table" Target="../tables/table31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28" Type="http://schemas.openxmlformats.org/officeDocument/2006/relationships/table" Target="../tables/table27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31" Type="http://schemas.openxmlformats.org/officeDocument/2006/relationships/table" Target="../tables/table30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Relationship Id="rId27" Type="http://schemas.openxmlformats.org/officeDocument/2006/relationships/table" Target="../tables/table26.xml"/><Relationship Id="rId30" Type="http://schemas.openxmlformats.org/officeDocument/2006/relationships/table" Target="../tables/table2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4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5" Type="http://schemas.openxmlformats.org/officeDocument/2006/relationships/table" Target="../tables/table36.xml"/><Relationship Id="rId4" Type="http://schemas.openxmlformats.org/officeDocument/2006/relationships/table" Target="../tables/table35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5.xml"/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Relationship Id="rId4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8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7.bin"/><Relationship Id="rId4" Type="http://schemas.openxmlformats.org/officeDocument/2006/relationships/table" Target="../tables/table39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0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8.xml"/><Relationship Id="rId7" Type="http://schemas.openxmlformats.org/officeDocument/2006/relationships/printerSettings" Target="../printerSettings/printerSettings20.bin"/><Relationship Id="rId2" Type="http://schemas.openxmlformats.org/officeDocument/2006/relationships/pivotTable" Target="../pivotTables/pivotTable7.xml"/><Relationship Id="rId1" Type="http://schemas.openxmlformats.org/officeDocument/2006/relationships/pivotTable" Target="../pivotTables/pivotTable6.xml"/><Relationship Id="rId6" Type="http://schemas.openxmlformats.org/officeDocument/2006/relationships/pivotTable" Target="../pivotTables/pivotTable11.xml"/><Relationship Id="rId5" Type="http://schemas.openxmlformats.org/officeDocument/2006/relationships/pivotTable" Target="../pivotTables/pivotTable10.xml"/><Relationship Id="rId4" Type="http://schemas.openxmlformats.org/officeDocument/2006/relationships/pivotTable" Target="../pivotTables/pivotTable9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1.bin"/><Relationship Id="rId5" Type="http://schemas.openxmlformats.org/officeDocument/2006/relationships/comments" Target="../comments2.xml"/><Relationship Id="rId4" Type="http://schemas.openxmlformats.org/officeDocument/2006/relationships/table" Target="../tables/table41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2.bin"/><Relationship Id="rId5" Type="http://schemas.openxmlformats.org/officeDocument/2006/relationships/comments" Target="../comments3.xml"/><Relationship Id="rId4" Type="http://schemas.openxmlformats.org/officeDocument/2006/relationships/table" Target="../tables/table42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3.bin"/><Relationship Id="rId5" Type="http://schemas.openxmlformats.org/officeDocument/2006/relationships/comments" Target="../comments4.xml"/><Relationship Id="rId4" Type="http://schemas.openxmlformats.org/officeDocument/2006/relationships/table" Target="../tables/table43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4.bin"/><Relationship Id="rId5" Type="http://schemas.openxmlformats.org/officeDocument/2006/relationships/comments" Target="../comments5.xml"/><Relationship Id="rId4" Type="http://schemas.openxmlformats.org/officeDocument/2006/relationships/table" Target="../tables/table44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5.bin"/><Relationship Id="rId5" Type="http://schemas.openxmlformats.org/officeDocument/2006/relationships/comments" Target="../comments6.xml"/><Relationship Id="rId4" Type="http://schemas.openxmlformats.org/officeDocument/2006/relationships/table" Target="../tables/table45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6.bin"/><Relationship Id="rId5" Type="http://schemas.openxmlformats.org/officeDocument/2006/relationships/comments" Target="../comments7.xml"/><Relationship Id="rId4" Type="http://schemas.openxmlformats.org/officeDocument/2006/relationships/table" Target="../tables/table46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7.bin"/><Relationship Id="rId5" Type="http://schemas.openxmlformats.org/officeDocument/2006/relationships/comments" Target="../comments8.xml"/><Relationship Id="rId4" Type="http://schemas.openxmlformats.org/officeDocument/2006/relationships/table" Target="../tables/table47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8.bin"/><Relationship Id="rId5" Type="http://schemas.openxmlformats.org/officeDocument/2006/relationships/comments" Target="../comments9.xml"/><Relationship Id="rId4" Type="http://schemas.openxmlformats.org/officeDocument/2006/relationships/table" Target="../tables/table48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9.bin"/><Relationship Id="rId5" Type="http://schemas.openxmlformats.org/officeDocument/2006/relationships/comments" Target="../comments10.xml"/><Relationship Id="rId4" Type="http://schemas.openxmlformats.org/officeDocument/2006/relationships/table" Target="../tables/table49.xm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0.bin"/><Relationship Id="rId5" Type="http://schemas.openxmlformats.org/officeDocument/2006/relationships/comments" Target="../comments11.xml"/><Relationship Id="rId4" Type="http://schemas.openxmlformats.org/officeDocument/2006/relationships/table" Target="../tables/table50.xm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1.bin"/><Relationship Id="rId5" Type="http://schemas.openxmlformats.org/officeDocument/2006/relationships/comments" Target="../comments12.xml"/><Relationship Id="rId4" Type="http://schemas.openxmlformats.org/officeDocument/2006/relationships/table" Target="../tables/table51.xm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2.bin"/><Relationship Id="rId5" Type="http://schemas.openxmlformats.org/officeDocument/2006/relationships/comments" Target="../comments13.xml"/><Relationship Id="rId4" Type="http://schemas.openxmlformats.org/officeDocument/2006/relationships/table" Target="../tables/table52.x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3.bin"/><Relationship Id="rId5" Type="http://schemas.openxmlformats.org/officeDocument/2006/relationships/comments" Target="../comments14.xml"/><Relationship Id="rId4" Type="http://schemas.openxmlformats.org/officeDocument/2006/relationships/table" Target="../tables/table53.xm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4.bin"/><Relationship Id="rId5" Type="http://schemas.openxmlformats.org/officeDocument/2006/relationships/comments" Target="../comments15.xml"/><Relationship Id="rId4" Type="http://schemas.openxmlformats.org/officeDocument/2006/relationships/table" Target="../tables/table54.xm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5.bin"/><Relationship Id="rId5" Type="http://schemas.openxmlformats.org/officeDocument/2006/relationships/comments" Target="../comments16.xml"/><Relationship Id="rId4" Type="http://schemas.openxmlformats.org/officeDocument/2006/relationships/table" Target="../tables/table55.xm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6.bin"/><Relationship Id="rId5" Type="http://schemas.openxmlformats.org/officeDocument/2006/relationships/comments" Target="../comments17.xml"/><Relationship Id="rId4" Type="http://schemas.openxmlformats.org/officeDocument/2006/relationships/table" Target="../tables/table56.xm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7.bin"/><Relationship Id="rId5" Type="http://schemas.openxmlformats.org/officeDocument/2006/relationships/comments" Target="../comments18.xml"/><Relationship Id="rId4" Type="http://schemas.openxmlformats.org/officeDocument/2006/relationships/table" Target="../tables/table57.xm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8.bin"/><Relationship Id="rId5" Type="http://schemas.openxmlformats.org/officeDocument/2006/relationships/comments" Target="../comments19.xml"/><Relationship Id="rId4" Type="http://schemas.openxmlformats.org/officeDocument/2006/relationships/table" Target="../tables/table58.xm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9.bin"/><Relationship Id="rId5" Type="http://schemas.openxmlformats.org/officeDocument/2006/relationships/comments" Target="../comments20.xml"/><Relationship Id="rId4" Type="http://schemas.openxmlformats.org/officeDocument/2006/relationships/table" Target="../tables/table59.xm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0.bin"/><Relationship Id="rId5" Type="http://schemas.openxmlformats.org/officeDocument/2006/relationships/comments" Target="../comments21.xml"/><Relationship Id="rId4" Type="http://schemas.openxmlformats.org/officeDocument/2006/relationships/table" Target="../tables/table60.xm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1.bin"/><Relationship Id="rId5" Type="http://schemas.openxmlformats.org/officeDocument/2006/relationships/comments" Target="../comments22.xml"/><Relationship Id="rId4" Type="http://schemas.openxmlformats.org/officeDocument/2006/relationships/table" Target="../tables/table61.xm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2.bin"/><Relationship Id="rId5" Type="http://schemas.openxmlformats.org/officeDocument/2006/relationships/comments" Target="../comments23.xml"/><Relationship Id="rId4" Type="http://schemas.openxmlformats.org/officeDocument/2006/relationships/table" Target="../tables/table62.xml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3.bin"/><Relationship Id="rId5" Type="http://schemas.openxmlformats.org/officeDocument/2006/relationships/comments" Target="../comments24.xml"/><Relationship Id="rId4" Type="http://schemas.openxmlformats.org/officeDocument/2006/relationships/table" Target="../tables/table63.xm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4.bin"/><Relationship Id="rId5" Type="http://schemas.openxmlformats.org/officeDocument/2006/relationships/comments" Target="../comments25.xml"/><Relationship Id="rId4" Type="http://schemas.openxmlformats.org/officeDocument/2006/relationships/table" Target="../tables/table64.xml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5.bin"/><Relationship Id="rId5" Type="http://schemas.openxmlformats.org/officeDocument/2006/relationships/comments" Target="../comments26.xml"/><Relationship Id="rId4" Type="http://schemas.openxmlformats.org/officeDocument/2006/relationships/table" Target="../tables/table65.xml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6.bin"/><Relationship Id="rId5" Type="http://schemas.openxmlformats.org/officeDocument/2006/relationships/comments" Target="../comments27.xml"/><Relationship Id="rId4" Type="http://schemas.openxmlformats.org/officeDocument/2006/relationships/table" Target="../tables/table66.xml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7.bin"/><Relationship Id="rId5" Type="http://schemas.openxmlformats.org/officeDocument/2006/relationships/comments" Target="../comments28.xml"/><Relationship Id="rId4" Type="http://schemas.openxmlformats.org/officeDocument/2006/relationships/table" Target="../tables/table67.xml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8.bin"/><Relationship Id="rId5" Type="http://schemas.openxmlformats.org/officeDocument/2006/relationships/comments" Target="../comments29.xml"/><Relationship Id="rId4" Type="http://schemas.openxmlformats.org/officeDocument/2006/relationships/table" Target="../tables/table68.xml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9.bin"/><Relationship Id="rId5" Type="http://schemas.openxmlformats.org/officeDocument/2006/relationships/comments" Target="../comments30.xml"/><Relationship Id="rId4" Type="http://schemas.openxmlformats.org/officeDocument/2006/relationships/table" Target="../tables/table69.xm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0.bin"/><Relationship Id="rId5" Type="http://schemas.openxmlformats.org/officeDocument/2006/relationships/comments" Target="../comments31.xml"/><Relationship Id="rId4" Type="http://schemas.openxmlformats.org/officeDocument/2006/relationships/table" Target="../tables/table70.xm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1.bin"/><Relationship Id="rId5" Type="http://schemas.openxmlformats.org/officeDocument/2006/relationships/comments" Target="../comments32.xml"/><Relationship Id="rId4" Type="http://schemas.openxmlformats.org/officeDocument/2006/relationships/table" Target="../tables/table71.xm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2.bin"/><Relationship Id="rId5" Type="http://schemas.openxmlformats.org/officeDocument/2006/relationships/comments" Target="../comments33.xml"/><Relationship Id="rId4" Type="http://schemas.openxmlformats.org/officeDocument/2006/relationships/table" Target="../tables/table72.xml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3.bin"/><Relationship Id="rId5" Type="http://schemas.openxmlformats.org/officeDocument/2006/relationships/comments" Target="../comments34.xml"/><Relationship Id="rId4" Type="http://schemas.openxmlformats.org/officeDocument/2006/relationships/table" Target="../tables/table73.xml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4.bin"/><Relationship Id="rId5" Type="http://schemas.openxmlformats.org/officeDocument/2006/relationships/comments" Target="../comments35.xml"/><Relationship Id="rId4" Type="http://schemas.openxmlformats.org/officeDocument/2006/relationships/table" Target="../tables/table74.xml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5.bin"/><Relationship Id="rId5" Type="http://schemas.openxmlformats.org/officeDocument/2006/relationships/comments" Target="../comments36.xml"/><Relationship Id="rId4" Type="http://schemas.openxmlformats.org/officeDocument/2006/relationships/table" Target="../tables/table75.xml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6.bin"/><Relationship Id="rId5" Type="http://schemas.openxmlformats.org/officeDocument/2006/relationships/comments" Target="../comments37.xml"/><Relationship Id="rId4" Type="http://schemas.openxmlformats.org/officeDocument/2006/relationships/table" Target="../tables/table76.xm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7.bin"/><Relationship Id="rId5" Type="http://schemas.openxmlformats.org/officeDocument/2006/relationships/comments" Target="../comments38.xml"/><Relationship Id="rId4" Type="http://schemas.openxmlformats.org/officeDocument/2006/relationships/table" Target="../tables/table77.xml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9.vml"/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8.bin"/><Relationship Id="rId5" Type="http://schemas.openxmlformats.org/officeDocument/2006/relationships/comments" Target="../comments39.xml"/><Relationship Id="rId4" Type="http://schemas.openxmlformats.org/officeDocument/2006/relationships/table" Target="../tables/table78.xml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9.bin"/><Relationship Id="rId5" Type="http://schemas.openxmlformats.org/officeDocument/2006/relationships/comments" Target="../comments40.xml"/><Relationship Id="rId4" Type="http://schemas.openxmlformats.org/officeDocument/2006/relationships/table" Target="../tables/table79.xml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1.vml"/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0.bin"/><Relationship Id="rId5" Type="http://schemas.openxmlformats.org/officeDocument/2006/relationships/comments" Target="../comments41.xml"/><Relationship Id="rId4" Type="http://schemas.openxmlformats.org/officeDocument/2006/relationships/table" Target="../tables/table80.xm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1.bin"/><Relationship Id="rId5" Type="http://schemas.openxmlformats.org/officeDocument/2006/relationships/comments" Target="../comments42.xml"/><Relationship Id="rId4" Type="http://schemas.openxmlformats.org/officeDocument/2006/relationships/table" Target="../tables/table81.xml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3.vml"/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2.bin"/><Relationship Id="rId5" Type="http://schemas.openxmlformats.org/officeDocument/2006/relationships/comments" Target="../comments43.xml"/><Relationship Id="rId4" Type="http://schemas.openxmlformats.org/officeDocument/2006/relationships/table" Target="../tables/table82.xml"/></Relationships>
</file>

<file path=xl/worksheets/_rels/sheet6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3.bin"/><Relationship Id="rId5" Type="http://schemas.openxmlformats.org/officeDocument/2006/relationships/comments" Target="../comments44.xml"/><Relationship Id="rId4" Type="http://schemas.openxmlformats.org/officeDocument/2006/relationships/table" Target="../tables/table83.xml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5.vml"/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4.bin"/><Relationship Id="rId5" Type="http://schemas.openxmlformats.org/officeDocument/2006/relationships/comments" Target="../comments45.xml"/><Relationship Id="rId4" Type="http://schemas.openxmlformats.org/officeDocument/2006/relationships/table" Target="../tables/table84.xml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6.vml"/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5.bin"/><Relationship Id="rId5" Type="http://schemas.openxmlformats.org/officeDocument/2006/relationships/comments" Target="../comments46.xml"/><Relationship Id="rId4" Type="http://schemas.openxmlformats.org/officeDocument/2006/relationships/table" Target="../tables/table85.xml"/></Relationships>
</file>

<file path=xl/worksheets/_rels/sheet6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7.vml"/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6.bin"/><Relationship Id="rId5" Type="http://schemas.openxmlformats.org/officeDocument/2006/relationships/comments" Target="../comments47.xml"/><Relationship Id="rId4" Type="http://schemas.openxmlformats.org/officeDocument/2006/relationships/table" Target="../tables/table86.xml"/></Relationships>
</file>

<file path=xl/worksheets/_rels/sheet7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8.vml"/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7.bin"/><Relationship Id="rId5" Type="http://schemas.openxmlformats.org/officeDocument/2006/relationships/comments" Target="../comments48.xml"/><Relationship Id="rId4" Type="http://schemas.openxmlformats.org/officeDocument/2006/relationships/table" Target="../tables/table87.xml"/></Relationships>
</file>

<file path=xl/worksheets/_rels/sheet7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9.vml"/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8.bin"/><Relationship Id="rId5" Type="http://schemas.openxmlformats.org/officeDocument/2006/relationships/comments" Target="../comments49.xml"/><Relationship Id="rId4" Type="http://schemas.openxmlformats.org/officeDocument/2006/relationships/table" Target="../tables/table88.xml"/></Relationships>
</file>

<file path=xl/worksheets/_rels/sheet7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0.vml"/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9.bin"/><Relationship Id="rId5" Type="http://schemas.openxmlformats.org/officeDocument/2006/relationships/comments" Target="../comments50.xml"/><Relationship Id="rId4" Type="http://schemas.openxmlformats.org/officeDocument/2006/relationships/table" Target="../tables/table89.xml"/></Relationships>
</file>

<file path=xl/worksheets/_rels/sheet7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1.vml"/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0.bin"/><Relationship Id="rId5" Type="http://schemas.openxmlformats.org/officeDocument/2006/relationships/comments" Target="../comments51.xml"/><Relationship Id="rId4" Type="http://schemas.openxmlformats.org/officeDocument/2006/relationships/table" Target="../tables/table9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B2:Q76"/>
  <sheetViews>
    <sheetView showGridLines="0" tabSelected="1" zoomScale="90" zoomScaleNormal="90" zoomScaleSheetLayoutView="100" workbookViewId="0">
      <selection activeCell="T19" sqref="T19"/>
    </sheetView>
  </sheetViews>
  <sheetFormatPr baseColWidth="10" defaultColWidth="10.85546875" defaultRowHeight="12.75" x14ac:dyDescent="0.2"/>
  <cols>
    <col min="1" max="1" width="3.7109375" style="1" customWidth="1"/>
    <col min="2" max="11" width="10.85546875" style="1"/>
    <col min="12" max="12" width="13.42578125" style="1" customWidth="1"/>
    <col min="13" max="13" width="10.85546875" style="1"/>
    <col min="14" max="14" width="13.85546875" style="1" bestFit="1" customWidth="1"/>
    <col min="15" max="15" width="3.28515625" style="1" customWidth="1"/>
    <col min="16" max="16384" width="10.85546875" style="1"/>
  </cols>
  <sheetData>
    <row r="2" spans="3:14" ht="57" customHeight="1" x14ac:dyDescent="0.2"/>
    <row r="9" spans="3:14" ht="27.75" customHeight="1" x14ac:dyDescent="0.2"/>
    <row r="10" spans="3:14" x14ac:dyDescent="0.2">
      <c r="C10" s="293" t="s">
        <v>50</v>
      </c>
      <c r="D10" s="294"/>
      <c r="E10" s="294"/>
      <c r="F10" s="294"/>
      <c r="G10" s="294"/>
      <c r="H10" s="294"/>
      <c r="I10" s="294"/>
      <c r="J10" s="294"/>
      <c r="K10" s="294"/>
      <c r="L10" s="294"/>
      <c r="M10" s="294"/>
    </row>
    <row r="11" spans="3:14" ht="6" customHeight="1" x14ac:dyDescent="0.2">
      <c r="C11" s="2"/>
      <c r="E11" s="2"/>
    </row>
    <row r="12" spans="3:14" ht="18" customHeight="1" thickBot="1" x14ac:dyDescent="0.25">
      <c r="C12" s="2" t="s">
        <v>51</v>
      </c>
      <c r="E12" s="295"/>
      <c r="F12" s="295"/>
      <c r="J12" s="261" t="s">
        <v>52</v>
      </c>
      <c r="K12" s="265"/>
      <c r="L12" s="266"/>
      <c r="N12" s="3"/>
    </row>
    <row r="13" spans="3:14" ht="18" customHeight="1" thickBot="1" x14ac:dyDescent="0.25">
      <c r="C13" s="261" t="s">
        <v>53</v>
      </c>
      <c r="D13" s="261"/>
      <c r="E13" s="262"/>
      <c r="F13" s="263"/>
      <c r="J13" s="267"/>
      <c r="K13" s="264" t="s">
        <v>54</v>
      </c>
      <c r="L13" s="268"/>
      <c r="N13" s="4"/>
    </row>
    <row r="14" spans="3:14" ht="18" customHeight="1" x14ac:dyDescent="0.2">
      <c r="D14" s="264" t="s">
        <v>55</v>
      </c>
      <c r="E14" s="296"/>
      <c r="F14" s="296"/>
      <c r="J14" s="267"/>
      <c r="K14" s="264" t="s">
        <v>56</v>
      </c>
      <c r="L14" s="269"/>
      <c r="N14" s="4"/>
    </row>
    <row r="15" spans="3:14" ht="18" customHeight="1" x14ac:dyDescent="0.2">
      <c r="D15" s="264" t="s">
        <v>57</v>
      </c>
      <c r="E15" s="297"/>
      <c r="F15" s="297"/>
      <c r="K15" s="270" t="s">
        <v>58</v>
      </c>
      <c r="L15" s="271"/>
    </row>
    <row r="16" spans="3:14" x14ac:dyDescent="0.2">
      <c r="D16" s="2"/>
      <c r="E16" s="2"/>
      <c r="F16" s="2"/>
      <c r="G16" s="2"/>
    </row>
    <row r="17" spans="5:17" ht="14.25" x14ac:dyDescent="0.2">
      <c r="E17" s="2"/>
      <c r="Q17" s="5"/>
    </row>
    <row r="18" spans="5:17" x14ac:dyDescent="0.2">
      <c r="E18" s="2"/>
    </row>
    <row r="19" spans="5:17" ht="14.25" x14ac:dyDescent="0.2">
      <c r="E19" s="2"/>
      <c r="P19" s="5"/>
    </row>
    <row r="70" spans="2:14" x14ac:dyDescent="0.2">
      <c r="B70" s="272" t="s">
        <v>230</v>
      </c>
      <c r="C70" s="267"/>
      <c r="D70" s="267"/>
      <c r="E70" s="267"/>
      <c r="F70" s="267"/>
      <c r="G70" s="267"/>
      <c r="H70" s="267"/>
      <c r="I70" s="298" t="s">
        <v>223</v>
      </c>
      <c r="J70" s="298"/>
      <c r="K70" s="298"/>
      <c r="L70" s="298"/>
      <c r="M70" s="298"/>
      <c r="N70" s="298"/>
    </row>
    <row r="71" spans="2:14" x14ac:dyDescent="0.2">
      <c r="B71" s="272" t="s">
        <v>224</v>
      </c>
      <c r="C71" s="267"/>
      <c r="D71" s="267"/>
      <c r="E71" s="267"/>
      <c r="F71" s="267"/>
      <c r="G71" s="267"/>
      <c r="H71" s="267"/>
      <c r="I71" s="298"/>
      <c r="J71" s="298"/>
      <c r="K71" s="298"/>
      <c r="L71" s="298"/>
      <c r="M71" s="298"/>
      <c r="N71" s="298"/>
    </row>
    <row r="72" spans="2:14" x14ac:dyDescent="0.2">
      <c r="B72" s="272" t="s">
        <v>225</v>
      </c>
      <c r="C72" s="267"/>
      <c r="D72" s="267"/>
      <c r="E72" s="267"/>
      <c r="F72" s="267"/>
      <c r="G72" s="267"/>
      <c r="H72" s="267"/>
      <c r="I72" s="273" t="s">
        <v>226</v>
      </c>
      <c r="J72" s="273"/>
      <c r="K72" s="274"/>
      <c r="L72" s="274"/>
      <c r="M72" s="274"/>
      <c r="N72" s="274"/>
    </row>
    <row r="73" spans="2:14" x14ac:dyDescent="0.2">
      <c r="B73" s="272" t="s">
        <v>227</v>
      </c>
      <c r="C73" s="267"/>
      <c r="D73" s="267"/>
      <c r="E73" s="267"/>
      <c r="F73" s="267"/>
      <c r="G73" s="267"/>
      <c r="H73" s="267"/>
      <c r="I73" s="292" t="s">
        <v>228</v>
      </c>
      <c r="J73" s="292"/>
      <c r="K73" s="292"/>
      <c r="L73" s="292"/>
      <c r="M73" s="292"/>
      <c r="N73" s="292"/>
    </row>
    <row r="74" spans="2:14" x14ac:dyDescent="0.2">
      <c r="B74" s="275"/>
      <c r="C74" s="267"/>
      <c r="D74" s="267"/>
      <c r="E74" s="267"/>
      <c r="F74" s="267"/>
      <c r="G74" s="267"/>
      <c r="H74" s="267"/>
      <c r="I74" s="292"/>
      <c r="J74" s="292"/>
      <c r="K74" s="292"/>
      <c r="L74" s="292"/>
      <c r="M74" s="292"/>
      <c r="N74" s="292"/>
    </row>
    <row r="75" spans="2:14" x14ac:dyDescent="0.2">
      <c r="B75" s="276" t="s">
        <v>229</v>
      </c>
      <c r="C75" s="267"/>
      <c r="D75" s="267"/>
      <c r="E75" s="267"/>
      <c r="F75" s="267"/>
      <c r="G75" s="267"/>
      <c r="H75" s="267"/>
      <c r="I75" s="292"/>
      <c r="J75" s="292"/>
      <c r="K75" s="292"/>
      <c r="L75" s="292"/>
      <c r="M75" s="292"/>
      <c r="N75" s="292"/>
    </row>
    <row r="76" spans="2:14" x14ac:dyDescent="0.2">
      <c r="B76" s="267"/>
      <c r="C76" s="267"/>
      <c r="D76" s="267"/>
      <c r="E76" s="267"/>
      <c r="F76" s="267"/>
      <c r="G76" s="267"/>
      <c r="H76" s="267"/>
      <c r="I76" s="292"/>
      <c r="J76" s="292"/>
      <c r="K76" s="292"/>
      <c r="L76" s="292"/>
      <c r="M76" s="292"/>
      <c r="N76" s="292"/>
    </row>
  </sheetData>
  <sheetProtection selectLockedCells="1"/>
  <mergeCells count="6">
    <mergeCell ref="I73:N76"/>
    <mergeCell ref="C10:M10"/>
    <mergeCell ref="E12:F12"/>
    <mergeCell ref="E14:F14"/>
    <mergeCell ref="E15:F15"/>
    <mergeCell ref="I70:N71"/>
  </mergeCells>
  <hyperlinks>
    <hyperlink ref="B75" r:id="rId1"/>
    <hyperlink ref="I72" r:id="rId2"/>
  </hyperlinks>
  <printOptions horizontalCentered="1"/>
  <pageMargins left="0.70866141732283472" right="0.70866141732283472" top="1.1811023622047245" bottom="0.74803149606299213" header="0.31496062992125984" footer="0.31496062992125984"/>
  <pageSetup paperSize="9" scale="57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B1:AI31"/>
  <sheetViews>
    <sheetView zoomScale="70" zoomScaleNormal="70" zoomScalePageLayoutView="70" workbookViewId="0">
      <selection activeCell="B32" sqref="B32:H51"/>
    </sheetView>
  </sheetViews>
  <sheetFormatPr baseColWidth="10" defaultColWidth="10.85546875" defaultRowHeight="15" x14ac:dyDescent="0.25"/>
  <cols>
    <col min="1" max="1" width="2.42578125" style="13" customWidth="1"/>
    <col min="2" max="2" width="17.140625" style="13" customWidth="1"/>
    <col min="3" max="3" width="28.42578125" style="13" bestFit="1" customWidth="1"/>
    <col min="4" max="4" width="52.140625" style="13" customWidth="1"/>
    <col min="5" max="5" width="20.140625" style="13" bestFit="1" customWidth="1"/>
    <col min="6" max="6" width="39.7109375" style="13" customWidth="1"/>
    <col min="7" max="7" width="12.42578125" style="24" bestFit="1" customWidth="1"/>
    <col min="8" max="10" width="10.85546875" style="13"/>
    <col min="11" max="11" width="14.28515625" style="13" bestFit="1" customWidth="1"/>
    <col min="12" max="12" width="11.5703125" style="13" customWidth="1"/>
    <col min="13" max="13" width="5.85546875" style="13" customWidth="1"/>
    <col min="14" max="14" width="11.85546875" style="13" customWidth="1"/>
    <col min="15" max="15" width="8.42578125" style="13" bestFit="1" customWidth="1"/>
    <col min="16" max="30" width="8.28515625" style="13" customWidth="1"/>
    <col min="31" max="16384" width="10.85546875" style="13"/>
  </cols>
  <sheetData>
    <row r="1" spans="2:35" x14ac:dyDescent="0.25">
      <c r="B1" s="13" t="s">
        <v>48</v>
      </c>
      <c r="C1" s="13" t="s">
        <v>135</v>
      </c>
      <c r="D1" s="13" t="s">
        <v>136</v>
      </c>
      <c r="E1" s="13" t="s">
        <v>47</v>
      </c>
      <c r="F1" s="13" t="s">
        <v>132</v>
      </c>
      <c r="G1" s="22" t="s">
        <v>49</v>
      </c>
      <c r="H1" s="13" t="s">
        <v>218</v>
      </c>
      <c r="K1" s="28" t="s">
        <v>231</v>
      </c>
      <c r="L1" s="281">
        <v>1</v>
      </c>
      <c r="M1" s="28"/>
      <c r="N1" s="28"/>
      <c r="O1" s="28"/>
      <c r="P1" s="28" t="s">
        <v>232</v>
      </c>
      <c r="Q1" s="28"/>
      <c r="R1" s="28"/>
      <c r="S1" s="28"/>
      <c r="T1" s="28"/>
      <c r="U1" s="28"/>
      <c r="V1" s="28"/>
      <c r="W1" s="28"/>
      <c r="X1" s="28"/>
      <c r="Y1" s="28"/>
    </row>
    <row r="2" spans="2:35" x14ac:dyDescent="0.25">
      <c r="B2" s="13" t="s">
        <v>1</v>
      </c>
      <c r="C2" s="14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" s="14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" s="15">
        <f>IF(AND(Tbl_ListFactores[[#This Row],[Nombre del Factor]]&lt;&gt;"",Tbl_ListFactores[[#This Row],[Género]]&lt;&gt;"",Tbl_ListFactores[[#This Row],[Tipo]]&lt;&gt;""),ROW()-ROW(Tbl_ListFactores[])+1,0)</f>
        <v>0</v>
      </c>
      <c r="K2" s="28" t="s">
        <v>233</v>
      </c>
      <c r="L2" s="28">
        <f>IF(L1=0,11,10)</f>
        <v>10</v>
      </c>
      <c r="M2" s="28"/>
      <c r="N2" s="28" t="s">
        <v>234</v>
      </c>
      <c r="O2" s="28"/>
      <c r="P2" s="277">
        <v>1</v>
      </c>
      <c r="Q2" s="277">
        <v>2</v>
      </c>
      <c r="R2" s="277">
        <v>3</v>
      </c>
      <c r="S2" s="277">
        <v>4</v>
      </c>
      <c r="T2" s="277">
        <v>5</v>
      </c>
      <c r="U2" s="277">
        <v>6</v>
      </c>
      <c r="V2" s="277">
        <v>7</v>
      </c>
      <c r="W2" s="277">
        <v>8</v>
      </c>
      <c r="X2" s="277">
        <v>9</v>
      </c>
      <c r="Y2" s="277">
        <v>10</v>
      </c>
      <c r="Z2" s="277">
        <v>11</v>
      </c>
      <c r="AA2" s="277">
        <v>12</v>
      </c>
      <c r="AB2" s="277">
        <v>13</v>
      </c>
      <c r="AC2" s="277">
        <v>14</v>
      </c>
      <c r="AD2" s="277">
        <v>15</v>
      </c>
      <c r="AE2" s="277">
        <v>16</v>
      </c>
      <c r="AF2" s="277">
        <v>17</v>
      </c>
      <c r="AG2" s="277">
        <v>18</v>
      </c>
      <c r="AH2" s="277">
        <v>19</v>
      </c>
      <c r="AI2" s="277">
        <v>20</v>
      </c>
    </row>
    <row r="3" spans="2:35" x14ac:dyDescent="0.25">
      <c r="B3" s="13" t="s">
        <v>2</v>
      </c>
      <c r="C3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3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3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3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3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3" s="15">
        <f>IF(AND(Tbl_ListFactores[[#This Row],[Nombre del Factor]]&lt;&gt;"",Tbl_ListFactores[[#This Row],[Género]]&lt;&gt;"",Tbl_ListFactores[[#This Row],[Tipo]]&lt;&gt;""),ROW()-ROW(Tbl_ListFactores[])+1,0)</f>
        <v>0</v>
      </c>
      <c r="K3" s="28"/>
      <c r="L3" s="28"/>
      <c r="M3" s="28"/>
      <c r="N3" s="28"/>
      <c r="O3" s="277">
        <v>1</v>
      </c>
      <c r="P3" s="278">
        <f>$L$1</f>
        <v>1</v>
      </c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</row>
    <row r="4" spans="2:35" x14ac:dyDescent="0.25">
      <c r="B4" s="13" t="s">
        <v>3</v>
      </c>
      <c r="C4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4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4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4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4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4" s="15">
        <f>IF(AND(Tbl_ListFactores[[#This Row],[Nombre del Factor]]&lt;&gt;"",Tbl_ListFactores[[#This Row],[Género]]&lt;&gt;"",Tbl_ListFactores[[#This Row],[Tipo]]&lt;&gt;""),ROW()-ROW(Tbl_ListFactores[])+1,0)</f>
        <v>0</v>
      </c>
      <c r="K4" s="28"/>
      <c r="L4" s="28"/>
      <c r="M4" s="28"/>
      <c r="N4" s="28"/>
      <c r="O4" s="277">
        <v>2</v>
      </c>
      <c r="P4" s="278">
        <f t="shared" ref="P4:P22" si="0">$L$1</f>
        <v>1</v>
      </c>
      <c r="Q4" s="278">
        <v>10</v>
      </c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</row>
    <row r="5" spans="2:35" x14ac:dyDescent="0.25">
      <c r="B5" s="13" t="s">
        <v>4</v>
      </c>
      <c r="C5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5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5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5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5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5" s="15">
        <f>IF(AND(Tbl_ListFactores[[#This Row],[Nombre del Factor]]&lt;&gt;"",Tbl_ListFactores[[#This Row],[Género]]&lt;&gt;"",Tbl_ListFactores[[#This Row],[Tipo]]&lt;&gt;""),ROW()-ROW(Tbl_ListFactores[])+1,0)</f>
        <v>0</v>
      </c>
      <c r="K5" s="28"/>
      <c r="L5" s="28"/>
      <c r="M5" s="28"/>
      <c r="N5" s="28">
        <f>POWER($L$2,1/(O5-1))</f>
        <v>3.1622776601683795</v>
      </c>
      <c r="O5" s="277">
        <v>3</v>
      </c>
      <c r="P5" s="278">
        <f t="shared" si="0"/>
        <v>1</v>
      </c>
      <c r="Q5" s="280">
        <f>IF($L$1=0,POWER($N5,P$2)-1,POWER($N5,P$2))</f>
        <v>3.1622776601683795</v>
      </c>
      <c r="R5" s="278">
        <v>10</v>
      </c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</row>
    <row r="6" spans="2:35" x14ac:dyDescent="0.25">
      <c r="B6" s="13" t="s">
        <v>5</v>
      </c>
      <c r="C6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6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6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6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6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6" s="15">
        <f>IF(AND(Tbl_ListFactores[[#This Row],[Nombre del Factor]]&lt;&gt;"",Tbl_ListFactores[[#This Row],[Género]]&lt;&gt;"",Tbl_ListFactores[[#This Row],[Tipo]]&lt;&gt;""),ROW()-ROW(Tbl_ListFactores[])+1,0)</f>
        <v>0</v>
      </c>
      <c r="K6" s="28"/>
      <c r="L6" s="28"/>
      <c r="M6" s="28"/>
      <c r="N6" s="28">
        <f t="shared" ref="N6:N22" si="1">POWER($L$2,1/(O6-1))</f>
        <v>2.1544346900318838</v>
      </c>
      <c r="O6" s="277">
        <v>4</v>
      </c>
      <c r="P6" s="278">
        <f t="shared" si="0"/>
        <v>1</v>
      </c>
      <c r="Q6" s="280">
        <f>IF($L$1=0,POWER($N6,P$2)-1,POWER($N6,P$2))</f>
        <v>2.1544346900318838</v>
      </c>
      <c r="R6" s="280">
        <f t="shared" ref="R6:W12" si="2">IF($L$1=0,POWER($N6,Q$2)-1,POWER($N6,Q$2))</f>
        <v>4.6415888336127793</v>
      </c>
      <c r="S6" s="278">
        <v>10</v>
      </c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</row>
    <row r="7" spans="2:35" x14ac:dyDescent="0.25">
      <c r="B7" s="13" t="s">
        <v>6</v>
      </c>
      <c r="C7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7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7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7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7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7" s="15">
        <f>IF(AND(Tbl_ListFactores[[#This Row],[Nombre del Factor]]&lt;&gt;"",Tbl_ListFactores[[#This Row],[Género]]&lt;&gt;"",Tbl_ListFactores[[#This Row],[Tipo]]&lt;&gt;""),ROW()-ROW(Tbl_ListFactores[])+1,0)</f>
        <v>0</v>
      </c>
      <c r="K7" s="28"/>
      <c r="L7" s="28"/>
      <c r="M7" s="28"/>
      <c r="N7" s="28">
        <f t="shared" si="1"/>
        <v>1.778279410038923</v>
      </c>
      <c r="O7" s="277">
        <v>5</v>
      </c>
      <c r="P7" s="278">
        <f t="shared" si="0"/>
        <v>1</v>
      </c>
      <c r="Q7" s="280">
        <f t="shared" ref="Q7:X17" si="3">IF($L$1=0,POWER($N7,P$2)-1,POWER($N7,P$2))</f>
        <v>1.778279410038923</v>
      </c>
      <c r="R7" s="280">
        <f t="shared" si="2"/>
        <v>3.16227766016838</v>
      </c>
      <c r="S7" s="280">
        <f t="shared" si="2"/>
        <v>5.6234132519034921</v>
      </c>
      <c r="T7" s="278">
        <v>10</v>
      </c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279"/>
    </row>
    <row r="8" spans="2:35" x14ac:dyDescent="0.25">
      <c r="B8" s="13" t="s">
        <v>7</v>
      </c>
      <c r="C8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8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8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8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8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8" s="15">
        <f>IF(AND(Tbl_ListFactores[[#This Row],[Nombre del Factor]]&lt;&gt;"",Tbl_ListFactores[[#This Row],[Género]]&lt;&gt;"",Tbl_ListFactores[[#This Row],[Tipo]]&lt;&gt;""),ROW()-ROW(Tbl_ListFactores[])+1,0)</f>
        <v>0</v>
      </c>
      <c r="K8" s="28"/>
      <c r="L8" s="28"/>
      <c r="M8" s="28"/>
      <c r="N8" s="28">
        <f t="shared" si="1"/>
        <v>1.5848931924611136</v>
      </c>
      <c r="O8" s="277">
        <v>6</v>
      </c>
      <c r="P8" s="278">
        <f t="shared" si="0"/>
        <v>1</v>
      </c>
      <c r="Q8" s="280">
        <f t="shared" si="3"/>
        <v>1.5848931924611136</v>
      </c>
      <c r="R8" s="280">
        <f t="shared" si="2"/>
        <v>2.5118864315095806</v>
      </c>
      <c r="S8" s="280">
        <f t="shared" si="2"/>
        <v>3.9810717055349736</v>
      </c>
      <c r="T8" s="280">
        <f t="shared" si="2"/>
        <v>6.3095734448019352</v>
      </c>
      <c r="U8" s="278">
        <v>10</v>
      </c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</row>
    <row r="9" spans="2:35" x14ac:dyDescent="0.25">
      <c r="B9" s="13" t="s">
        <v>8</v>
      </c>
      <c r="C9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9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9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9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9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9" s="15">
        <f>IF(AND(Tbl_ListFactores[[#This Row],[Nombre del Factor]]&lt;&gt;"",Tbl_ListFactores[[#This Row],[Género]]&lt;&gt;"",Tbl_ListFactores[[#This Row],[Tipo]]&lt;&gt;""),ROW()-ROW(Tbl_ListFactores[])+1,0)</f>
        <v>0</v>
      </c>
      <c r="K9" s="28"/>
      <c r="L9" s="28"/>
      <c r="M9" s="28"/>
      <c r="N9" s="28">
        <f t="shared" si="1"/>
        <v>1.4677992676220697</v>
      </c>
      <c r="O9" s="277">
        <v>7</v>
      </c>
      <c r="P9" s="278">
        <f t="shared" si="0"/>
        <v>1</v>
      </c>
      <c r="Q9" s="280">
        <f t="shared" si="3"/>
        <v>1.4677992676220697</v>
      </c>
      <c r="R9" s="280">
        <f t="shared" si="2"/>
        <v>2.1544346900318843</v>
      </c>
      <c r="S9" s="280">
        <f t="shared" si="2"/>
        <v>3.1622776601683804</v>
      </c>
      <c r="T9" s="280">
        <f t="shared" si="2"/>
        <v>4.6415888336127811</v>
      </c>
      <c r="U9" s="280">
        <f t="shared" si="2"/>
        <v>6.8129206905796167</v>
      </c>
      <c r="V9" s="278">
        <v>10</v>
      </c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</row>
    <row r="10" spans="2:35" x14ac:dyDescent="0.25">
      <c r="B10" s="13" t="s">
        <v>9</v>
      </c>
      <c r="C10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0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0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0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0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0" s="15">
        <f>IF(AND(Tbl_ListFactores[[#This Row],[Nombre del Factor]]&lt;&gt;"",Tbl_ListFactores[[#This Row],[Género]]&lt;&gt;"",Tbl_ListFactores[[#This Row],[Tipo]]&lt;&gt;""),ROW()-ROW(Tbl_ListFactores[])+1,0)</f>
        <v>0</v>
      </c>
      <c r="K10" s="28"/>
      <c r="L10" s="28"/>
      <c r="M10" s="28"/>
      <c r="N10" s="28">
        <f t="shared" si="1"/>
        <v>1.3894954943731377</v>
      </c>
      <c r="O10" s="277">
        <v>8</v>
      </c>
      <c r="P10" s="278">
        <f t="shared" si="0"/>
        <v>1</v>
      </c>
      <c r="Q10" s="280">
        <f t="shared" si="3"/>
        <v>1.3894954943731377</v>
      </c>
      <c r="R10" s="280">
        <f t="shared" si="2"/>
        <v>1.9306977288832503</v>
      </c>
      <c r="S10" s="280">
        <f t="shared" si="2"/>
        <v>2.6826957952797259</v>
      </c>
      <c r="T10" s="280">
        <f t="shared" si="2"/>
        <v>3.7275937203149407</v>
      </c>
      <c r="U10" s="280">
        <f t="shared" si="2"/>
        <v>5.1794746792312125</v>
      </c>
      <c r="V10" s="280">
        <f t="shared" si="2"/>
        <v>7.1968567300115218</v>
      </c>
      <c r="W10" s="278">
        <v>10</v>
      </c>
      <c r="X10" s="279"/>
      <c r="Y10" s="279"/>
      <c r="Z10" s="279"/>
      <c r="AA10" s="279"/>
      <c r="AB10" s="279"/>
      <c r="AC10" s="279"/>
      <c r="AD10" s="279"/>
      <c r="AE10" s="279"/>
      <c r="AF10" s="279"/>
      <c r="AG10" s="279"/>
      <c r="AH10" s="279"/>
      <c r="AI10" s="279"/>
    </row>
    <row r="11" spans="2:35" x14ac:dyDescent="0.25">
      <c r="B11" s="13" t="s">
        <v>10</v>
      </c>
      <c r="C11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1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1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1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1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1" s="15">
        <f>IF(AND(Tbl_ListFactores[[#This Row],[Nombre del Factor]]&lt;&gt;"",Tbl_ListFactores[[#This Row],[Género]]&lt;&gt;"",Tbl_ListFactores[[#This Row],[Tipo]]&lt;&gt;""),ROW()-ROW(Tbl_ListFactores[])+1,0)</f>
        <v>0</v>
      </c>
      <c r="K11" s="28"/>
      <c r="L11" s="28"/>
      <c r="M11" s="28"/>
      <c r="N11" s="28">
        <f t="shared" si="1"/>
        <v>1.333521432163324</v>
      </c>
      <c r="O11" s="277">
        <v>9</v>
      </c>
      <c r="P11" s="278">
        <f t="shared" si="0"/>
        <v>1</v>
      </c>
      <c r="Q11" s="280">
        <f t="shared" si="3"/>
        <v>1.333521432163324</v>
      </c>
      <c r="R11" s="280">
        <f t="shared" si="2"/>
        <v>1.7782794100389228</v>
      </c>
      <c r="S11" s="280">
        <f t="shared" si="2"/>
        <v>2.3713737056616551</v>
      </c>
      <c r="T11" s="280">
        <f t="shared" si="2"/>
        <v>3.1622776601683791</v>
      </c>
      <c r="U11" s="280">
        <f t="shared" si="2"/>
        <v>4.2169650342858223</v>
      </c>
      <c r="V11" s="280">
        <f t="shared" si="2"/>
        <v>5.6234132519034903</v>
      </c>
      <c r="W11" s="280">
        <f t="shared" si="2"/>
        <v>7.4989420933245574</v>
      </c>
      <c r="X11" s="278">
        <v>10</v>
      </c>
      <c r="Y11" s="279"/>
      <c r="Z11" s="279"/>
      <c r="AA11" s="279"/>
      <c r="AB11" s="279"/>
      <c r="AC11" s="279"/>
      <c r="AD11" s="279"/>
      <c r="AE11" s="279"/>
      <c r="AF11" s="279"/>
      <c r="AG11" s="279"/>
      <c r="AH11" s="279"/>
      <c r="AI11" s="279"/>
    </row>
    <row r="12" spans="2:35" x14ac:dyDescent="0.25">
      <c r="B12" s="13" t="s">
        <v>11</v>
      </c>
      <c r="C12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2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2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2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2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2" s="15">
        <f>IF(AND(Tbl_ListFactores[[#This Row],[Nombre del Factor]]&lt;&gt;"",Tbl_ListFactores[[#This Row],[Género]]&lt;&gt;"",Tbl_ListFactores[[#This Row],[Tipo]]&lt;&gt;""),ROW()-ROW(Tbl_ListFactores[])+1,0)</f>
        <v>0</v>
      </c>
      <c r="K12" s="28"/>
      <c r="L12" s="28"/>
      <c r="M12" s="28"/>
      <c r="N12" s="28">
        <f t="shared" si="1"/>
        <v>1.2915496650148839</v>
      </c>
      <c r="O12" s="277">
        <v>10</v>
      </c>
      <c r="P12" s="278">
        <f t="shared" si="0"/>
        <v>1</v>
      </c>
      <c r="Q12" s="280">
        <f t="shared" si="3"/>
        <v>1.2915496650148839</v>
      </c>
      <c r="R12" s="280">
        <f t="shared" si="2"/>
        <v>1.6681005372000588</v>
      </c>
      <c r="S12" s="280">
        <f t="shared" si="2"/>
        <v>2.1544346900318838</v>
      </c>
      <c r="T12" s="280">
        <f t="shared" si="2"/>
        <v>2.7825594022071249</v>
      </c>
      <c r="U12" s="280">
        <f t="shared" si="2"/>
        <v>3.5938136638046276</v>
      </c>
      <c r="V12" s="280">
        <f t="shared" si="2"/>
        <v>4.6415888336127793</v>
      </c>
      <c r="W12" s="280">
        <f t="shared" si="2"/>
        <v>5.9948425031894113</v>
      </c>
      <c r="X12" s="280">
        <f>IF($L$1=0,POWER($N12,W$2)-1,POWER($N12,W$2))</f>
        <v>7.7426368268112729</v>
      </c>
      <c r="Y12" s="278">
        <v>10</v>
      </c>
      <c r="Z12" s="279"/>
      <c r="AA12" s="279"/>
      <c r="AB12" s="279"/>
      <c r="AC12" s="279"/>
      <c r="AD12" s="279"/>
      <c r="AE12" s="279"/>
      <c r="AF12" s="279"/>
      <c r="AG12" s="279"/>
      <c r="AH12" s="279"/>
      <c r="AI12" s="279"/>
    </row>
    <row r="13" spans="2:35" x14ac:dyDescent="0.25">
      <c r="B13" s="13" t="s">
        <v>12</v>
      </c>
      <c r="C13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3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3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3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3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3" s="15">
        <f>IF(AND(Tbl_ListFactores[[#This Row],[Nombre del Factor]]&lt;&gt;"",Tbl_ListFactores[[#This Row],[Género]]&lt;&gt;"",Tbl_ListFactores[[#This Row],[Tipo]]&lt;&gt;""),ROW()-ROW(Tbl_ListFactores[])+1,0)</f>
        <v>0</v>
      </c>
      <c r="K13" s="28"/>
      <c r="L13" s="28"/>
      <c r="M13" s="28"/>
      <c r="N13" s="28">
        <f t="shared" si="1"/>
        <v>1.2589254117941673</v>
      </c>
      <c r="O13" s="277">
        <v>11</v>
      </c>
      <c r="P13" s="278">
        <f t="shared" si="0"/>
        <v>1</v>
      </c>
      <c r="Q13" s="280">
        <f t="shared" si="3"/>
        <v>1.2589254117941673</v>
      </c>
      <c r="R13" s="280">
        <f t="shared" si="3"/>
        <v>1.5848931924611136</v>
      </c>
      <c r="S13" s="280">
        <f t="shared" si="3"/>
        <v>1.99526231496888</v>
      </c>
      <c r="T13" s="280">
        <f t="shared" si="3"/>
        <v>2.5118864315095806</v>
      </c>
      <c r="U13" s="280">
        <f t="shared" si="3"/>
        <v>3.16227766016838</v>
      </c>
      <c r="V13" s="280">
        <f t="shared" si="3"/>
        <v>3.9810717055349736</v>
      </c>
      <c r="W13" s="280">
        <f t="shared" si="3"/>
        <v>5.0118723362727247</v>
      </c>
      <c r="X13" s="280">
        <f t="shared" si="3"/>
        <v>6.3095734448019352</v>
      </c>
      <c r="Y13" s="280">
        <f t="shared" ref="Y13" si="4">IF($L$1=0,POWER($N13,X$2)-1,POWER($N13,X$2))</f>
        <v>7.9432823472428185</v>
      </c>
      <c r="Z13" s="278">
        <v>10</v>
      </c>
      <c r="AA13" s="279"/>
      <c r="AB13" s="279"/>
      <c r="AC13" s="279"/>
      <c r="AD13" s="279"/>
      <c r="AE13" s="279"/>
      <c r="AF13" s="279"/>
      <c r="AG13" s="279"/>
      <c r="AH13" s="279"/>
      <c r="AI13" s="279"/>
    </row>
    <row r="14" spans="2:35" x14ac:dyDescent="0.25">
      <c r="B14" s="13" t="s">
        <v>13</v>
      </c>
      <c r="C14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4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4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4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4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4" s="15">
        <f>IF(AND(Tbl_ListFactores[[#This Row],[Nombre del Factor]]&lt;&gt;"",Tbl_ListFactores[[#This Row],[Género]]&lt;&gt;"",Tbl_ListFactores[[#This Row],[Tipo]]&lt;&gt;""),ROW()-ROW(Tbl_ListFactores[])+1,0)</f>
        <v>0</v>
      </c>
      <c r="N14" s="28">
        <f t="shared" si="1"/>
        <v>1.2328467394420661</v>
      </c>
      <c r="O14" s="277">
        <v>12</v>
      </c>
      <c r="P14" s="278">
        <f t="shared" si="0"/>
        <v>1</v>
      </c>
      <c r="Q14" s="280">
        <f t="shared" si="3"/>
        <v>1.2328467394420661</v>
      </c>
      <c r="R14" s="280">
        <f t="shared" si="3"/>
        <v>1.5199110829529336</v>
      </c>
      <c r="S14" s="280">
        <f t="shared" si="3"/>
        <v>1.8738174228603839</v>
      </c>
      <c r="T14" s="280">
        <f t="shared" si="3"/>
        <v>2.3101297000831593</v>
      </c>
      <c r="U14" s="280">
        <f t="shared" si="3"/>
        <v>2.8480358684358009</v>
      </c>
      <c r="V14" s="280">
        <f t="shared" si="3"/>
        <v>3.5111917342151306</v>
      </c>
      <c r="W14" s="280">
        <f t="shared" si="3"/>
        <v>4.3287612810830574</v>
      </c>
      <c r="X14" s="280">
        <f t="shared" si="3"/>
        <v>5.3366992312063077</v>
      </c>
      <c r="Y14" s="280">
        <f t="shared" ref="Y14:Z14" si="5">IF($L$1=0,POWER($N14,X$2)-1,POWER($N14,X$2))</f>
        <v>6.5793322465756772</v>
      </c>
      <c r="Z14" s="280">
        <f t="shared" si="5"/>
        <v>8.1113083078968682</v>
      </c>
      <c r="AA14" s="278">
        <v>10</v>
      </c>
      <c r="AB14" s="279"/>
      <c r="AC14" s="279"/>
      <c r="AD14" s="279"/>
      <c r="AE14" s="279"/>
      <c r="AF14" s="279"/>
      <c r="AG14" s="279"/>
      <c r="AH14" s="279"/>
      <c r="AI14" s="279"/>
    </row>
    <row r="15" spans="2:35" x14ac:dyDescent="0.25">
      <c r="B15" s="13" t="s">
        <v>14</v>
      </c>
      <c r="C15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5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5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5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5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5" s="15">
        <f>IF(AND(Tbl_ListFactores[[#This Row],[Nombre del Factor]]&lt;&gt;"",Tbl_ListFactores[[#This Row],[Género]]&lt;&gt;"",Tbl_ListFactores[[#This Row],[Tipo]]&lt;&gt;""),ROW()-ROW(Tbl_ListFactores[])+1,0)</f>
        <v>0</v>
      </c>
      <c r="N15" s="28">
        <f t="shared" si="1"/>
        <v>1.2115276586285886</v>
      </c>
      <c r="O15" s="277">
        <v>13</v>
      </c>
      <c r="P15" s="278">
        <f t="shared" si="0"/>
        <v>1</v>
      </c>
      <c r="Q15" s="280">
        <f t="shared" si="3"/>
        <v>1.2115276586285886</v>
      </c>
      <c r="R15" s="280">
        <f t="shared" si="3"/>
        <v>1.4677992676220699</v>
      </c>
      <c r="S15" s="280">
        <f t="shared" si="3"/>
        <v>1.7782794100389234</v>
      </c>
      <c r="T15" s="280">
        <f t="shared" si="3"/>
        <v>2.1544346900318847</v>
      </c>
      <c r="U15" s="280">
        <f t="shared" si="3"/>
        <v>2.6101572156825381</v>
      </c>
      <c r="V15" s="280">
        <f t="shared" si="3"/>
        <v>3.1622776601683817</v>
      </c>
      <c r="W15" s="280">
        <f t="shared" si="3"/>
        <v>3.8311868495572909</v>
      </c>
      <c r="X15" s="280">
        <f t="shared" si="3"/>
        <v>4.6415888336127828</v>
      </c>
      <c r="Y15" s="280">
        <f t="shared" ref="Y15:AA15" si="6">IF($L$1=0,POWER($N15,X$2)-1,POWER($N15,X$2))</f>
        <v>5.6234132519034965</v>
      </c>
      <c r="Z15" s="280">
        <f t="shared" si="6"/>
        <v>6.8129206905796202</v>
      </c>
      <c r="AA15" s="280">
        <f t="shared" si="6"/>
        <v>8.254041852680194</v>
      </c>
      <c r="AB15" s="278">
        <v>10</v>
      </c>
      <c r="AC15" s="279"/>
      <c r="AD15" s="279"/>
      <c r="AE15" s="279"/>
      <c r="AF15" s="279"/>
      <c r="AG15" s="279"/>
      <c r="AH15" s="279"/>
      <c r="AI15" s="279"/>
    </row>
    <row r="16" spans="2:35" x14ac:dyDescent="0.25">
      <c r="B16" s="13" t="s">
        <v>15</v>
      </c>
      <c r="C16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6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6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6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6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6" s="15">
        <f>IF(AND(Tbl_ListFactores[[#This Row],[Nombre del Factor]]&lt;&gt;"",Tbl_ListFactores[[#This Row],[Género]]&lt;&gt;"",Tbl_ListFactores[[#This Row],[Tipo]]&lt;&gt;""),ROW()-ROW(Tbl_ListFactores[])+1,0)</f>
        <v>0</v>
      </c>
      <c r="N16" s="28">
        <f t="shared" si="1"/>
        <v>1.1937766417144364</v>
      </c>
      <c r="O16" s="277">
        <v>14</v>
      </c>
      <c r="P16" s="278">
        <f t="shared" si="0"/>
        <v>1</v>
      </c>
      <c r="Q16" s="280">
        <f t="shared" si="3"/>
        <v>1.1937766417144364</v>
      </c>
      <c r="R16" s="280">
        <f t="shared" si="3"/>
        <v>1.4251026703029979</v>
      </c>
      <c r="S16" s="280">
        <f t="shared" si="3"/>
        <v>1.7012542798525885</v>
      </c>
      <c r="T16" s="280">
        <f t="shared" si="3"/>
        <v>2.0309176209047348</v>
      </c>
      <c r="U16" s="280">
        <f t="shared" si="3"/>
        <v>2.4244620170823272</v>
      </c>
      <c r="V16" s="280">
        <f t="shared" si="3"/>
        <v>2.8942661247167489</v>
      </c>
      <c r="W16" s="280">
        <f t="shared" si="3"/>
        <v>3.4551072945922168</v>
      </c>
      <c r="X16" s="280">
        <f t="shared" si="3"/>
        <v>4.1246263829013481</v>
      </c>
      <c r="Y16" s="280">
        <f t="shared" ref="Y16:AB16" si="7">IF($L$1=0,POWER($N16,X$2)-1,POWER($N16,X$2))</f>
        <v>4.9238826317067348</v>
      </c>
      <c r="Z16" s="280">
        <f t="shared" si="7"/>
        <v>5.8780160722749066</v>
      </c>
      <c r="AA16" s="280">
        <f t="shared" si="7"/>
        <v>7.0170382867038201</v>
      </c>
      <c r="AB16" s="280">
        <f t="shared" si="7"/>
        <v>8.3767764006829069</v>
      </c>
      <c r="AC16" s="278">
        <v>10</v>
      </c>
      <c r="AD16" s="279"/>
      <c r="AE16" s="279"/>
      <c r="AF16" s="279"/>
      <c r="AG16" s="279"/>
      <c r="AH16" s="279"/>
      <c r="AI16" s="279"/>
    </row>
    <row r="17" spans="2:35" x14ac:dyDescent="0.25">
      <c r="B17" s="13" t="s">
        <v>16</v>
      </c>
      <c r="C17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7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7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7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7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7" s="15">
        <f>IF(AND(Tbl_ListFactores[[#This Row],[Nombre del Factor]]&lt;&gt;"",Tbl_ListFactores[[#This Row],[Género]]&lt;&gt;"",Tbl_ListFactores[[#This Row],[Tipo]]&lt;&gt;""),ROW()-ROW(Tbl_ListFactores[])+1,0)</f>
        <v>0</v>
      </c>
      <c r="N17" s="28">
        <f t="shared" si="1"/>
        <v>1.1787686347935873</v>
      </c>
      <c r="O17" s="277">
        <v>15</v>
      </c>
      <c r="P17" s="278">
        <f t="shared" si="0"/>
        <v>1</v>
      </c>
      <c r="Q17" s="280">
        <f t="shared" si="3"/>
        <v>1.1787686347935873</v>
      </c>
      <c r="R17" s="280">
        <f t="shared" si="3"/>
        <v>1.3894954943731375</v>
      </c>
      <c r="S17" s="280">
        <f t="shared" si="3"/>
        <v>1.637893706954064</v>
      </c>
      <c r="T17" s="280">
        <f t="shared" si="3"/>
        <v>1.9306977288832496</v>
      </c>
      <c r="U17" s="280">
        <f t="shared" si="3"/>
        <v>2.2758459260747879</v>
      </c>
      <c r="V17" s="280">
        <f t="shared" si="3"/>
        <v>2.6826957952797246</v>
      </c>
      <c r="W17" s="280">
        <f t="shared" si="3"/>
        <v>3.1622776601683782</v>
      </c>
      <c r="X17" s="280">
        <f t="shared" si="3"/>
        <v>3.7275937203149381</v>
      </c>
      <c r="Y17" s="280">
        <f t="shared" ref="Y17:AC17" si="8">IF($L$1=0,POWER($N17,X$2)-1,POWER($N17,X$2))</f>
        <v>4.3939705607607884</v>
      </c>
      <c r="Z17" s="280">
        <f t="shared" si="8"/>
        <v>5.1794746792312072</v>
      </c>
      <c r="AA17" s="280">
        <f t="shared" si="8"/>
        <v>6.1054022965853241</v>
      </c>
      <c r="AB17" s="280">
        <f t="shared" si="8"/>
        <v>7.1968567300115138</v>
      </c>
      <c r="AC17" s="280">
        <f t="shared" si="8"/>
        <v>8.4834289824407136</v>
      </c>
      <c r="AD17" s="278">
        <v>10</v>
      </c>
      <c r="AE17" s="279"/>
      <c r="AF17" s="279"/>
      <c r="AG17" s="279"/>
      <c r="AH17" s="279"/>
      <c r="AI17" s="279"/>
    </row>
    <row r="18" spans="2:35" x14ac:dyDescent="0.25">
      <c r="B18" s="13" t="s">
        <v>17</v>
      </c>
      <c r="C18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8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8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8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8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8" s="15">
        <f>IF(AND(Tbl_ListFactores[[#This Row],[Nombre del Factor]]&lt;&gt;"",Tbl_ListFactores[[#This Row],[Género]]&lt;&gt;"",Tbl_ListFactores[[#This Row],[Tipo]]&lt;&gt;""),ROW()-ROW(Tbl_ListFactores[])+1,0)</f>
        <v>0</v>
      </c>
      <c r="N18" s="28">
        <f t="shared" si="1"/>
        <v>1.1659144011798317</v>
      </c>
      <c r="O18" s="277">
        <v>16</v>
      </c>
      <c r="P18" s="278">
        <f t="shared" si="0"/>
        <v>1</v>
      </c>
      <c r="Q18" s="280">
        <f t="shared" ref="Q18:AC18" si="9">IF($L$1=0,POWER($N18,P$2)-1,POWER($N18,P$2))</f>
        <v>1.1659144011798317</v>
      </c>
      <c r="R18" s="280">
        <f t="shared" si="9"/>
        <v>1.3593563908785256</v>
      </c>
      <c r="S18" s="280">
        <f t="shared" si="9"/>
        <v>1.5848931924611134</v>
      </c>
      <c r="T18" s="280">
        <f t="shared" si="9"/>
        <v>1.8478497974222907</v>
      </c>
      <c r="U18" s="280">
        <f t="shared" si="9"/>
        <v>2.1544346900318834</v>
      </c>
      <c r="V18" s="280">
        <f t="shared" si="9"/>
        <v>2.5118864315095797</v>
      </c>
      <c r="W18" s="280">
        <f t="shared" si="9"/>
        <v>2.9286445646252361</v>
      </c>
      <c r="X18" s="280">
        <f t="shared" si="9"/>
        <v>3.414548873833601</v>
      </c>
      <c r="Y18" s="280">
        <f t="shared" si="9"/>
        <v>3.9810717055349714</v>
      </c>
      <c r="Z18" s="280">
        <f t="shared" si="9"/>
        <v>4.6415888336127775</v>
      </c>
      <c r="AA18" s="280">
        <f t="shared" si="9"/>
        <v>5.4116952654646351</v>
      </c>
      <c r="AB18" s="280">
        <f t="shared" si="9"/>
        <v>6.3095734448019307</v>
      </c>
      <c r="AC18" s="280">
        <f t="shared" si="9"/>
        <v>7.3564225445964109</v>
      </c>
      <c r="AD18" s="280">
        <f t="shared" ref="AD18" si="10">IF($L$1=0,POWER($N18,AC$2)-1,POWER($N18,AC$2))</f>
        <v>8.5769589859089379</v>
      </c>
      <c r="AE18" s="278">
        <v>10</v>
      </c>
      <c r="AF18" s="279"/>
      <c r="AG18" s="279"/>
      <c r="AH18" s="279"/>
      <c r="AI18" s="279"/>
    </row>
    <row r="19" spans="2:35" x14ac:dyDescent="0.25">
      <c r="B19" s="13" t="s">
        <v>18</v>
      </c>
      <c r="C19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19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19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19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19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19" s="15">
        <f>IF(AND(Tbl_ListFactores[[#This Row],[Nombre del Factor]]&lt;&gt;"",Tbl_ListFactores[[#This Row],[Género]]&lt;&gt;"",Tbl_ListFactores[[#This Row],[Tipo]]&lt;&gt;""),ROW()-ROW(Tbl_ListFactores[])+1,0)</f>
        <v>0</v>
      </c>
      <c r="N19" s="28">
        <f t="shared" si="1"/>
        <v>1.1547819846894583</v>
      </c>
      <c r="O19" s="277">
        <v>17</v>
      </c>
      <c r="P19" s="278">
        <f t="shared" si="0"/>
        <v>1</v>
      </c>
      <c r="Q19" s="280">
        <f t="shared" ref="Q19:AE19" si="11">IF($L$1=0,POWER($N19,P$2)-1,POWER($N19,P$2))</f>
        <v>1.1547819846894583</v>
      </c>
      <c r="R19" s="280">
        <f t="shared" si="11"/>
        <v>1.3335214321633242</v>
      </c>
      <c r="S19" s="280">
        <f t="shared" si="11"/>
        <v>1.5399265260594923</v>
      </c>
      <c r="T19" s="280">
        <f t="shared" si="11"/>
        <v>1.7782794100389232</v>
      </c>
      <c r="U19" s="280">
        <f t="shared" si="11"/>
        <v>2.0535250264571467</v>
      </c>
      <c r="V19" s="280">
        <f t="shared" si="11"/>
        <v>2.371373705661656</v>
      </c>
      <c r="W19" s="280">
        <f t="shared" si="11"/>
        <v>2.7384196342643623</v>
      </c>
      <c r="X19" s="280">
        <f t="shared" si="11"/>
        <v>3.1622776601683809</v>
      </c>
      <c r="Y19" s="280">
        <f t="shared" si="11"/>
        <v>3.6517412725483789</v>
      </c>
      <c r="Z19" s="280">
        <f t="shared" si="11"/>
        <v>4.2169650342858249</v>
      </c>
      <c r="AA19" s="280">
        <f t="shared" si="11"/>
        <v>4.8696752516586344</v>
      </c>
      <c r="AB19" s="280">
        <f t="shared" si="11"/>
        <v>5.6234132519034947</v>
      </c>
      <c r="AC19" s="280">
        <f t="shared" si="11"/>
        <v>6.4938163157621185</v>
      </c>
      <c r="AD19" s="280">
        <f t="shared" si="11"/>
        <v>7.4989420933245636</v>
      </c>
      <c r="AE19" s="280">
        <f t="shared" si="11"/>
        <v>8.6596432336006615</v>
      </c>
      <c r="AF19" s="278">
        <v>10</v>
      </c>
      <c r="AG19" s="279"/>
      <c r="AH19" s="279"/>
      <c r="AI19" s="279"/>
    </row>
    <row r="20" spans="2:35" x14ac:dyDescent="0.25">
      <c r="B20" s="13" t="s">
        <v>19</v>
      </c>
      <c r="C20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0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0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0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0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0" s="15">
        <f>IF(AND(Tbl_ListFactores[[#This Row],[Nombre del Factor]]&lt;&gt;"",Tbl_ListFactores[[#This Row],[Género]]&lt;&gt;"",Tbl_ListFactores[[#This Row],[Tipo]]&lt;&gt;""),ROW()-ROW(Tbl_ListFactores[])+1,0)</f>
        <v>0</v>
      </c>
      <c r="N20" s="28">
        <f t="shared" si="1"/>
        <v>1.1450475699382818</v>
      </c>
      <c r="O20" s="277">
        <v>18</v>
      </c>
      <c r="P20" s="278">
        <f t="shared" si="0"/>
        <v>1</v>
      </c>
      <c r="Q20" s="280">
        <f t="shared" ref="Q20:AF20" si="12">IF($L$1=0,POWER($N20,P$2)-1,POWER($N20,P$2))</f>
        <v>1.1450475699382818</v>
      </c>
      <c r="R20" s="280">
        <f t="shared" si="12"/>
        <v>1.3111339374215645</v>
      </c>
      <c r="S20" s="280">
        <f t="shared" si="12"/>
        <v>1.5013107289081737</v>
      </c>
      <c r="T20" s="280">
        <f t="shared" si="12"/>
        <v>1.7190722018585749</v>
      </c>
      <c r="U20" s="280">
        <f t="shared" si="12"/>
        <v>1.9684194472866128</v>
      </c>
      <c r="V20" s="280">
        <f t="shared" si="12"/>
        <v>2.2539339047347919</v>
      </c>
      <c r="W20" s="280">
        <f t="shared" si="12"/>
        <v>2.5808615404180761</v>
      </c>
      <c r="X20" s="280">
        <f t="shared" si="12"/>
        <v>2.9552092352028887</v>
      </c>
      <c r="Y20" s="280">
        <f t="shared" si="12"/>
        <v>3.383855153428236</v>
      </c>
      <c r="Z20" s="280">
        <f t="shared" si="12"/>
        <v>3.8746751204561338</v>
      </c>
      <c r="AA20" s="280">
        <f t="shared" si="12"/>
        <v>4.4366873309786152</v>
      </c>
      <c r="AB20" s="280">
        <f t="shared" si="12"/>
        <v>5.0802180469130249</v>
      </c>
      <c r="AC20" s="280">
        <f t="shared" si="12"/>
        <v>5.8170913293743638</v>
      </c>
      <c r="AD20" s="280">
        <f t="shared" si="12"/>
        <v>6.6608462908091655</v>
      </c>
      <c r="AE20" s="280">
        <f t="shared" si="12"/>
        <v>7.6269858590234518</v>
      </c>
      <c r="AF20" s="280">
        <f t="shared" si="12"/>
        <v>8.733261623828442</v>
      </c>
      <c r="AG20" s="278">
        <v>10</v>
      </c>
      <c r="AH20" s="279"/>
      <c r="AI20" s="279"/>
    </row>
    <row r="21" spans="2:35" x14ac:dyDescent="0.25">
      <c r="B21" s="13" t="s">
        <v>20</v>
      </c>
      <c r="C21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1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1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1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1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1" s="15">
        <f>IF(AND(Tbl_ListFactores[[#This Row],[Nombre del Factor]]&lt;&gt;"",Tbl_ListFactores[[#This Row],[Género]]&lt;&gt;"",Tbl_ListFactores[[#This Row],[Tipo]]&lt;&gt;""),ROW()-ROW(Tbl_ListFactores[])+1,0)</f>
        <v>0</v>
      </c>
      <c r="N21" s="28">
        <f t="shared" si="1"/>
        <v>1.1364636663857248</v>
      </c>
      <c r="O21" s="277">
        <v>19</v>
      </c>
      <c r="P21" s="278">
        <f t="shared" si="0"/>
        <v>1</v>
      </c>
      <c r="Q21" s="280">
        <f t="shared" ref="Q21:AG21" si="13">IF($L$1=0,POWER($N21,P$2)-1,POWER($N21,P$2))</f>
        <v>1.1364636663857248</v>
      </c>
      <c r="R21" s="280">
        <f t="shared" si="13"/>
        <v>1.2915496650148841</v>
      </c>
      <c r="S21" s="280">
        <f t="shared" si="13"/>
        <v>1.4677992676220699</v>
      </c>
      <c r="T21" s="280">
        <f t="shared" si="13"/>
        <v>1.6681005372000595</v>
      </c>
      <c r="U21" s="280">
        <f t="shared" si="13"/>
        <v>1.8957356524063766</v>
      </c>
      <c r="V21" s="280">
        <f t="shared" si="13"/>
        <v>2.1544346900318851</v>
      </c>
      <c r="W21" s="280">
        <f t="shared" si="13"/>
        <v>2.4484367468222286</v>
      </c>
      <c r="X21" s="280">
        <f t="shared" si="13"/>
        <v>2.7825594022071272</v>
      </c>
      <c r="Y21" s="280">
        <f t="shared" si="13"/>
        <v>3.1622776601683826</v>
      </c>
      <c r="Z21" s="280">
        <f t="shared" si="13"/>
        <v>3.5938136638046312</v>
      </c>
      <c r="AA21" s="280">
        <f t="shared" si="13"/>
        <v>4.084238652674526</v>
      </c>
      <c r="AB21" s="280">
        <f t="shared" si="13"/>
        <v>4.6415888336127855</v>
      </c>
      <c r="AC21" s="280">
        <f t="shared" si="13"/>
        <v>5.2749970637026253</v>
      </c>
      <c r="AD21" s="280">
        <f t="shared" si="13"/>
        <v>5.9948425031894192</v>
      </c>
      <c r="AE21" s="280">
        <f t="shared" si="13"/>
        <v>6.8129206905796238</v>
      </c>
      <c r="AF21" s="280">
        <f t="shared" si="13"/>
        <v>7.7426368268112853</v>
      </c>
      <c r="AG21" s="280">
        <f t="shared" si="13"/>
        <v>8.7992254356910884</v>
      </c>
      <c r="AH21" s="278">
        <v>10</v>
      </c>
      <c r="AI21" s="279"/>
    </row>
    <row r="22" spans="2:35" x14ac:dyDescent="0.25">
      <c r="B22" s="13" t="s">
        <v>21</v>
      </c>
      <c r="C22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2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2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2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2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2" s="15">
        <f>IF(AND(Tbl_ListFactores[[#This Row],[Nombre del Factor]]&lt;&gt;"",Tbl_ListFactores[[#This Row],[Género]]&lt;&gt;"",Tbl_ListFactores[[#This Row],[Tipo]]&lt;&gt;""),ROW()-ROW(Tbl_ListFactores[])+1,0)</f>
        <v>0</v>
      </c>
      <c r="N22" s="28">
        <f t="shared" si="1"/>
        <v>1.1288378916846891</v>
      </c>
      <c r="O22" s="277">
        <v>20</v>
      </c>
      <c r="P22" s="278">
        <f t="shared" si="0"/>
        <v>1</v>
      </c>
      <c r="Q22" s="280">
        <f t="shared" ref="Q22:AH22" si="14">IF($L$1=0,POWER($N22,P$2)-1,POWER($N22,P$2))</f>
        <v>1.1288378916846891</v>
      </c>
      <c r="R22" s="280">
        <f t="shared" si="14"/>
        <v>1.2742749857031339</v>
      </c>
      <c r="S22" s="280">
        <f t="shared" si="14"/>
        <v>1.4384498882876631</v>
      </c>
      <c r="T22" s="280">
        <f t="shared" si="14"/>
        <v>1.6237767391887221</v>
      </c>
      <c r="U22" s="280">
        <f t="shared" si="14"/>
        <v>1.8329807108324363</v>
      </c>
      <c r="V22" s="280">
        <f t="shared" si="14"/>
        <v>2.0691380811147901</v>
      </c>
      <c r="W22" s="280">
        <f t="shared" si="14"/>
        <v>2.3357214690901231</v>
      </c>
      <c r="X22" s="280">
        <f t="shared" si="14"/>
        <v>2.6366508987303594</v>
      </c>
      <c r="Y22" s="280">
        <f t="shared" si="14"/>
        <v>2.9763514416313197</v>
      </c>
      <c r="Z22" s="280">
        <f t="shared" si="14"/>
        <v>3.359818286283784</v>
      </c>
      <c r="AA22" s="280">
        <f t="shared" si="14"/>
        <v>3.7926901907322521</v>
      </c>
      <c r="AB22" s="280">
        <f t="shared" si="14"/>
        <v>4.281332398719397</v>
      </c>
      <c r="AC22" s="280">
        <f t="shared" si="14"/>
        <v>4.8329302385717563</v>
      </c>
      <c r="AD22" s="280">
        <f t="shared" si="14"/>
        <v>5.4555947811685224</v>
      </c>
      <c r="AE22" s="280">
        <f t="shared" si="14"/>
        <v>6.1584821106602687</v>
      </c>
      <c r="AF22" s="280">
        <f t="shared" si="14"/>
        <v>6.9519279617756116</v>
      </c>
      <c r="AG22" s="280">
        <f t="shared" si="14"/>
        <v>7.8475997035146188</v>
      </c>
      <c r="AH22" s="280">
        <f t="shared" si="14"/>
        <v>8.8586679041008338</v>
      </c>
      <c r="AI22" s="278">
        <v>10</v>
      </c>
    </row>
    <row r="23" spans="2:35" x14ac:dyDescent="0.25">
      <c r="B23" s="13" t="s">
        <v>22</v>
      </c>
      <c r="C23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3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3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3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3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3" s="15">
        <f>IF(AND(Tbl_ListFactores[[#This Row],[Nombre del Factor]]&lt;&gt;"",Tbl_ListFactores[[#This Row],[Género]]&lt;&gt;"",Tbl_ListFactores[[#This Row],[Tipo]]&lt;&gt;""),ROW()-ROW(Tbl_ListFactores[])+1,0)</f>
        <v>0</v>
      </c>
    </row>
    <row r="24" spans="2:35" x14ac:dyDescent="0.25">
      <c r="B24" s="13" t="s">
        <v>23</v>
      </c>
      <c r="C24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4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4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4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4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4" s="15">
        <f>IF(AND(Tbl_ListFactores[[#This Row],[Nombre del Factor]]&lt;&gt;"",Tbl_ListFactores[[#This Row],[Género]]&lt;&gt;"",Tbl_ListFactores[[#This Row],[Tipo]]&lt;&gt;""),ROW()-ROW(Tbl_ListFactores[])+1,0)</f>
        <v>0</v>
      </c>
    </row>
    <row r="25" spans="2:35" x14ac:dyDescent="0.25">
      <c r="B25" s="13" t="s">
        <v>24</v>
      </c>
      <c r="C25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5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5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5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5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5" s="15">
        <f>IF(AND(Tbl_ListFactores[[#This Row],[Nombre del Factor]]&lt;&gt;"",Tbl_ListFactores[[#This Row],[Género]]&lt;&gt;"",Tbl_ListFactores[[#This Row],[Tipo]]&lt;&gt;""),ROW()-ROW(Tbl_ListFactores[])+1,0)</f>
        <v>0</v>
      </c>
    </row>
    <row r="26" spans="2:35" x14ac:dyDescent="0.25">
      <c r="B26" s="13" t="s">
        <v>25</v>
      </c>
      <c r="C26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6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6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6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6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6" s="15">
        <f>IF(AND(Tbl_ListFactores[[#This Row],[Nombre del Factor]]&lt;&gt;"",Tbl_ListFactores[[#This Row],[Género]]&lt;&gt;"",Tbl_ListFactores[[#This Row],[Tipo]]&lt;&gt;""),ROW()-ROW(Tbl_ListFactores[])+1,0)</f>
        <v>0</v>
      </c>
    </row>
    <row r="27" spans="2:35" x14ac:dyDescent="0.25">
      <c r="B27" s="13" t="s">
        <v>41</v>
      </c>
      <c r="C27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7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7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7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7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7" s="15">
        <f>IF(AND(Tbl_ListFactores[[#This Row],[Nombre del Factor]]&lt;&gt;"",Tbl_ListFactores[[#This Row],[Género]]&lt;&gt;"",Tbl_ListFactores[[#This Row],[Tipo]]&lt;&gt;""),ROW()-ROW(Tbl_ListFactores[])+1,0)</f>
        <v>0</v>
      </c>
    </row>
    <row r="28" spans="2:35" x14ac:dyDescent="0.25">
      <c r="B28" s="13" t="s">
        <v>42</v>
      </c>
      <c r="C28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8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8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8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8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8" s="15">
        <f>IF(AND(Tbl_ListFactores[[#This Row],[Nombre del Factor]]&lt;&gt;"",Tbl_ListFactores[[#This Row],[Género]]&lt;&gt;"",Tbl_ListFactores[[#This Row],[Tipo]]&lt;&gt;""),ROW()-ROW(Tbl_ListFactores[])+1,0)</f>
        <v>0</v>
      </c>
    </row>
    <row r="29" spans="2:35" x14ac:dyDescent="0.25">
      <c r="B29" s="13" t="s">
        <v>43</v>
      </c>
      <c r="C29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29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29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29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29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29" s="15">
        <f>IF(AND(Tbl_ListFactores[[#This Row],[Nombre del Factor]]&lt;&gt;"",Tbl_ListFactores[[#This Row],[Género]]&lt;&gt;"",Tbl_ListFactores[[#This Row],[Tipo]]&lt;&gt;""),ROW()-ROW(Tbl_ListFactores[])+1,0)</f>
        <v>0</v>
      </c>
    </row>
    <row r="30" spans="2:35" x14ac:dyDescent="0.25">
      <c r="B30" s="13" t="s">
        <v>44</v>
      </c>
      <c r="C30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30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30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30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30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30" s="15">
        <f>IF(AND(Tbl_ListFactores[[#This Row],[Nombre del Factor]]&lt;&gt;"",Tbl_ListFactores[[#This Row],[Género]]&lt;&gt;"",Tbl_ListFactores[[#This Row],[Tipo]]&lt;&gt;""),ROW()-ROW(Tbl_ListFactores[])+1,0)</f>
        <v>0</v>
      </c>
    </row>
    <row r="31" spans="2:35" x14ac:dyDescent="0.25">
      <c r="B31" s="13" t="s">
        <v>45</v>
      </c>
      <c r="C31" s="13" t="str">
        <f>IFERROR(IF(INDEX('1. Definición_Factores'!$2:$2,1,MATCH(Tbl_ListFactores[[#This Row],[Factor]],'1. Definición_Factores'!$2:$2,0)+2)="","",INDEX('1. Definición_Factores'!$2:$2,1,MATCH(Tbl_ListFactores[[#This Row],[Factor]],'1. Definición_Factores'!$2:$2,0)+2)),"")</f>
        <v/>
      </c>
      <c r="D31" s="13" t="str">
        <f>IFERROR(IF(INDEX('1. Definición_Factores'!$6:$6,1,MATCH(Tbl_ListFactores[[#This Row],[Factor]],'1. Definición_Factores'!$2:$2,0)-1)="","",INDEX('1. Definición_Factores'!$6:$6,1,MATCH(Tbl_ListFactores[[#This Row],[Factor]],'1. Definición_Factores'!$2:$2,0)-1)),"")</f>
        <v/>
      </c>
      <c r="E31" s="13" t="str">
        <f>IFERROR(IF(INDEX('1. Definición_Factores'!$3:$3,1,MATCH(Tbl_ListFactores[[#This Row],[Factor]],'1. Definición_Factores'!$2:$2,0)+2)="","",INDEX('1. Definición_Factores'!$3:$3,1,MATCH(Tbl_ListFactores[[#This Row],[Factor]],'1. Definición_Factores'!$2:$2,0)+2)),"")</f>
        <v/>
      </c>
      <c r="F31" s="15" t="str">
        <f>IFERROR(IF(INDEX('1. Definición_Factores'!$3:$3,1,MATCH(Tbl_ListFactores[[#This Row],[Factor]],'1. Definición_Factores'!$2:$2,0))="","zz",INDEX('1. Definición_Factores'!$3:$3,1,MATCH(Tbl_ListFactores[[#This Row],[Factor]],'1. Definición_Factores'!$2:$2,0))),"zz")</f>
        <v>zz</v>
      </c>
      <c r="G31" s="23" t="str">
        <f>IF(Tbl_ListFactores[[#This Row],[Nombre del Factor]]&lt;&gt;"","TblF"&amp;RIGHT(Tbl_ListFactores[[#This Row],[Factor]],LEN(Tbl_ListFactores[[#This Row],[Factor]])-FIND(" ",Tbl_ListFactores[[#This Row],[Factor]])),"")</f>
        <v/>
      </c>
      <c r="H31" s="15">
        <f>IF(AND(Tbl_ListFactores[[#This Row],[Nombre del Factor]]&lt;&gt;"",Tbl_ListFactores[[#This Row],[Género]]&lt;&gt;"",Tbl_ListFactores[[#This Row],[Tipo]]&lt;&gt;""),ROW()-ROW(Tbl_ListFactores[])+1,0)</f>
        <v>0</v>
      </c>
    </row>
  </sheetData>
  <dataValidations count="1">
    <dataValidation type="list" allowBlank="1" showInputMessage="1" showErrorMessage="1" sqref="L1">
      <formula1>"0,1"</formula1>
    </dataValidation>
  </dataValidations>
  <pageMargins left="0.7" right="0.7" top="0.75" bottom="0.75" header="0.3" footer="0.3"/>
  <legacy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8"/>
  </sheetPr>
  <dimension ref="A1:EV18"/>
  <sheetViews>
    <sheetView showGridLines="0" zoomScale="90" zoomScaleNormal="90" zoomScalePageLayoutView="70" workbookViewId="0"/>
  </sheetViews>
  <sheetFormatPr baseColWidth="10" defaultColWidth="10.85546875" defaultRowHeight="12.75" x14ac:dyDescent="0.2"/>
  <cols>
    <col min="1" max="1" width="24.42578125" style="123" bestFit="1" customWidth="1"/>
    <col min="2" max="2" width="11.7109375" style="123" customWidth="1"/>
    <col min="3" max="3" width="12.7109375" style="145" customWidth="1"/>
    <col min="4" max="4" width="26.7109375" style="145" customWidth="1"/>
    <col min="5" max="5" width="40.7109375" style="145" customWidth="1"/>
    <col min="6" max="6" width="12.7109375" style="145" customWidth="1"/>
    <col min="7" max="7" width="11.7109375" style="123" customWidth="1"/>
    <col min="8" max="8" width="12.7109375" style="145" customWidth="1"/>
    <col min="9" max="9" width="26.7109375" style="145" customWidth="1"/>
    <col min="10" max="10" width="40.7109375" style="145" customWidth="1"/>
    <col min="11" max="11" width="12.7109375" style="145" customWidth="1"/>
    <col min="12" max="12" width="11.7109375" style="123" customWidth="1"/>
    <col min="13" max="13" width="12.7109375" style="123" customWidth="1"/>
    <col min="14" max="14" width="26.7109375" style="123" customWidth="1"/>
    <col min="15" max="15" width="40.7109375" style="123" customWidth="1"/>
    <col min="16" max="16" width="12.7109375" style="123" customWidth="1"/>
    <col min="17" max="17" width="11.7109375" style="123" customWidth="1"/>
    <col min="18" max="18" width="12.7109375" style="123" customWidth="1"/>
    <col min="19" max="19" width="26.7109375" style="123" customWidth="1"/>
    <col min="20" max="20" width="40.7109375" style="123" customWidth="1"/>
    <col min="21" max="21" width="14" style="123" customWidth="1"/>
    <col min="22" max="22" width="11.7109375" style="123" customWidth="1"/>
    <col min="23" max="23" width="12.7109375" style="123" customWidth="1"/>
    <col min="24" max="24" width="26.7109375" style="123" customWidth="1"/>
    <col min="25" max="25" width="40.7109375" style="123" customWidth="1"/>
    <col min="26" max="26" width="12.7109375" style="123" customWidth="1"/>
    <col min="27" max="27" width="11.7109375" style="123" customWidth="1"/>
    <col min="28" max="28" width="12.7109375" style="123" customWidth="1"/>
    <col min="29" max="29" width="26.7109375" style="123" customWidth="1"/>
    <col min="30" max="30" width="40.7109375" style="123" customWidth="1"/>
    <col min="31" max="31" width="12.7109375" style="123" customWidth="1"/>
    <col min="32" max="32" width="11.7109375" style="123" customWidth="1"/>
    <col min="33" max="33" width="12.7109375" style="123" customWidth="1"/>
    <col min="34" max="34" width="26.7109375" style="123" customWidth="1"/>
    <col min="35" max="35" width="40.7109375" style="123" customWidth="1"/>
    <col min="36" max="36" width="12.7109375" style="123" customWidth="1"/>
    <col min="37" max="37" width="11.7109375" style="123" customWidth="1"/>
    <col min="38" max="38" width="12.7109375" style="123" customWidth="1"/>
    <col min="39" max="39" width="26.7109375" style="123" customWidth="1"/>
    <col min="40" max="40" width="40.7109375" style="123" customWidth="1"/>
    <col min="41" max="41" width="12.7109375" style="123" customWidth="1"/>
    <col min="42" max="42" width="11.7109375" style="123" customWidth="1"/>
    <col min="43" max="43" width="12.7109375" style="123" customWidth="1"/>
    <col min="44" max="44" width="26.7109375" style="123" customWidth="1"/>
    <col min="45" max="45" width="40.7109375" style="123" customWidth="1"/>
    <col min="46" max="46" width="12.7109375" style="123" customWidth="1"/>
    <col min="47" max="47" width="11.7109375" style="123" customWidth="1"/>
    <col min="48" max="48" width="12.7109375" style="123" customWidth="1"/>
    <col min="49" max="49" width="26.7109375" style="123" customWidth="1"/>
    <col min="50" max="50" width="40.7109375" style="123" customWidth="1"/>
    <col min="51" max="51" width="12.7109375" style="123" customWidth="1"/>
    <col min="52" max="52" width="11.7109375" style="123" customWidth="1"/>
    <col min="53" max="53" width="12.7109375" style="123" customWidth="1"/>
    <col min="54" max="54" width="26.7109375" style="123" customWidth="1"/>
    <col min="55" max="55" width="40.7109375" style="123" customWidth="1"/>
    <col min="56" max="56" width="12.7109375" style="123" customWidth="1"/>
    <col min="57" max="57" width="11.7109375" style="123" customWidth="1"/>
    <col min="58" max="58" width="12.7109375" style="123" customWidth="1"/>
    <col min="59" max="59" width="26.7109375" style="123" customWidth="1"/>
    <col min="60" max="60" width="40.7109375" style="123" customWidth="1"/>
    <col min="61" max="61" width="12.7109375" style="123" customWidth="1"/>
    <col min="62" max="62" width="11.7109375" style="123" customWidth="1"/>
    <col min="63" max="63" width="12.7109375" style="123" customWidth="1"/>
    <col min="64" max="64" width="26.7109375" style="123" customWidth="1"/>
    <col min="65" max="65" width="40.7109375" style="123" customWidth="1"/>
    <col min="66" max="66" width="13.85546875" style="123" customWidth="1"/>
    <col min="67" max="67" width="11.7109375" style="123" customWidth="1"/>
    <col min="68" max="68" width="12.7109375" style="123" customWidth="1"/>
    <col min="69" max="69" width="26.7109375" style="123" customWidth="1"/>
    <col min="70" max="70" width="40.7109375" style="123" customWidth="1"/>
    <col min="71" max="71" width="12.7109375" style="123" customWidth="1"/>
    <col min="72" max="72" width="11.7109375" style="123" customWidth="1"/>
    <col min="73" max="73" width="12.7109375" style="123" customWidth="1"/>
    <col min="74" max="74" width="26.7109375" style="123" customWidth="1"/>
    <col min="75" max="75" width="40.7109375" style="123" customWidth="1"/>
    <col min="76" max="76" width="12.7109375" style="123" customWidth="1"/>
    <col min="77" max="77" width="11.7109375" style="123" customWidth="1"/>
    <col min="78" max="78" width="12.7109375" style="123" customWidth="1"/>
    <col min="79" max="79" width="26.7109375" style="123" customWidth="1"/>
    <col min="80" max="80" width="40.7109375" style="123" customWidth="1"/>
    <col min="81" max="81" width="12.7109375" style="123" customWidth="1"/>
    <col min="82" max="82" width="11.7109375" style="123" customWidth="1"/>
    <col min="83" max="83" width="12.7109375" style="123" customWidth="1"/>
    <col min="84" max="84" width="26.7109375" style="123" customWidth="1"/>
    <col min="85" max="85" width="40.7109375" style="123" customWidth="1"/>
    <col min="86" max="86" width="12.7109375" style="123" customWidth="1"/>
    <col min="87" max="87" width="11.7109375" style="123" customWidth="1"/>
    <col min="88" max="88" width="12.7109375" style="123" customWidth="1"/>
    <col min="89" max="89" width="26.7109375" style="123" customWidth="1"/>
    <col min="90" max="90" width="40.7109375" style="123" customWidth="1"/>
    <col min="91" max="91" width="12.7109375" style="123" customWidth="1"/>
    <col min="92" max="92" width="11.7109375" style="123" customWidth="1"/>
    <col min="93" max="93" width="12.7109375" style="123" customWidth="1"/>
    <col min="94" max="94" width="26.7109375" style="123" customWidth="1"/>
    <col min="95" max="95" width="40.7109375" style="123" customWidth="1"/>
    <col min="96" max="96" width="12.7109375" style="123" customWidth="1"/>
    <col min="97" max="97" width="11.7109375" style="123" customWidth="1"/>
    <col min="98" max="98" width="12.7109375" style="123" customWidth="1"/>
    <col min="99" max="99" width="26.7109375" style="123" customWidth="1"/>
    <col min="100" max="100" width="40.7109375" style="123" customWidth="1"/>
    <col min="101" max="101" width="12.7109375" style="123" customWidth="1"/>
    <col min="102" max="102" width="11.7109375" style="123" customWidth="1"/>
    <col min="103" max="103" width="12.7109375" style="123" customWidth="1"/>
    <col min="104" max="104" width="26.7109375" style="123" customWidth="1"/>
    <col min="105" max="105" width="40.7109375" style="123" customWidth="1"/>
    <col min="106" max="106" width="12.7109375" style="123" customWidth="1"/>
    <col min="107" max="107" width="11.7109375" style="123" customWidth="1"/>
    <col min="108" max="108" width="12.7109375" style="123" customWidth="1"/>
    <col min="109" max="109" width="26.7109375" style="123" customWidth="1"/>
    <col min="110" max="110" width="40.7109375" style="123" customWidth="1"/>
    <col min="111" max="111" width="12.7109375" style="123" customWidth="1"/>
    <col min="112" max="112" width="11.7109375" style="123" customWidth="1"/>
    <col min="113" max="113" width="12.7109375" style="123" customWidth="1"/>
    <col min="114" max="114" width="26.7109375" style="123" customWidth="1"/>
    <col min="115" max="115" width="40.7109375" style="123" customWidth="1"/>
    <col min="116" max="116" width="12.7109375" style="123" customWidth="1"/>
    <col min="117" max="117" width="11.7109375" style="123" customWidth="1"/>
    <col min="118" max="118" width="12.7109375" style="123" customWidth="1"/>
    <col min="119" max="119" width="26.7109375" style="123" customWidth="1"/>
    <col min="120" max="120" width="40.7109375" style="123" customWidth="1"/>
    <col min="121" max="121" width="12.7109375" style="123" customWidth="1"/>
    <col min="122" max="122" width="11.7109375" style="123" customWidth="1"/>
    <col min="123" max="123" width="12.7109375" style="123" customWidth="1"/>
    <col min="124" max="124" width="26.7109375" style="123" customWidth="1"/>
    <col min="125" max="125" width="40.7109375" style="123" customWidth="1"/>
    <col min="126" max="126" width="12.7109375" style="123" customWidth="1"/>
    <col min="127" max="127" width="11.7109375" style="123" customWidth="1"/>
    <col min="128" max="128" width="12.7109375" style="123" customWidth="1"/>
    <col min="129" max="129" width="26.7109375" style="123" customWidth="1"/>
    <col min="130" max="130" width="40.7109375" style="123" customWidth="1"/>
    <col min="131" max="131" width="12.7109375" style="123" customWidth="1"/>
    <col min="132" max="132" width="11.7109375" style="123" customWidth="1"/>
    <col min="133" max="133" width="12.7109375" style="123" customWidth="1"/>
    <col min="134" max="134" width="26.7109375" style="123" customWidth="1"/>
    <col min="135" max="135" width="40.7109375" style="123" customWidth="1"/>
    <col min="136" max="136" width="12.7109375" style="123" customWidth="1"/>
    <col min="137" max="137" width="11.7109375" style="123" customWidth="1"/>
    <col min="138" max="138" width="12.7109375" style="123" customWidth="1"/>
    <col min="139" max="139" width="26.7109375" style="123" customWidth="1"/>
    <col min="140" max="140" width="40.7109375" style="123" customWidth="1"/>
    <col min="141" max="141" width="12.7109375" style="123" customWidth="1"/>
    <col min="142" max="142" width="11.7109375" style="123" customWidth="1"/>
    <col min="143" max="143" width="12.7109375" style="123" customWidth="1"/>
    <col min="144" max="144" width="26.7109375" style="123" customWidth="1"/>
    <col min="145" max="145" width="40.7109375" style="123" customWidth="1"/>
    <col min="146" max="146" width="12.7109375" style="123" customWidth="1"/>
    <col min="147" max="147" width="11.7109375" style="123" customWidth="1"/>
    <col min="148" max="148" width="12.7109375" style="123" customWidth="1"/>
    <col min="149" max="149" width="26.7109375" style="123" customWidth="1"/>
    <col min="150" max="150" width="40.7109375" style="123" customWidth="1"/>
    <col min="151" max="151" width="12.7109375" style="123" customWidth="1"/>
    <col min="152" max="152" width="11.7109375" style="123" customWidth="1"/>
    <col min="153" max="16384" width="10.85546875" style="123"/>
  </cols>
  <sheetData>
    <row r="1" spans="1:152" ht="37.5" customHeight="1" x14ac:dyDescent="0.2"/>
    <row r="2" spans="1:152" s="147" customFormat="1" ht="38.25" x14ac:dyDescent="0.25">
      <c r="A2" s="146" t="s">
        <v>127</v>
      </c>
      <c r="C2" s="148" t="s">
        <v>40</v>
      </c>
      <c r="D2" s="75" t="s">
        <v>1</v>
      </c>
      <c r="E2" s="148" t="s">
        <v>28</v>
      </c>
      <c r="F2" s="75"/>
      <c r="H2" s="148" t="s">
        <v>40</v>
      </c>
      <c r="I2" s="75" t="s">
        <v>2</v>
      </c>
      <c r="J2" s="148" t="s">
        <v>28</v>
      </c>
      <c r="K2" s="75"/>
      <c r="M2" s="148" t="s">
        <v>40</v>
      </c>
      <c r="N2" s="75" t="s">
        <v>3</v>
      </c>
      <c r="O2" s="149" t="s">
        <v>28</v>
      </c>
      <c r="P2" s="75"/>
      <c r="R2" s="148" t="s">
        <v>40</v>
      </c>
      <c r="S2" s="75" t="s">
        <v>4</v>
      </c>
      <c r="T2" s="148" t="s">
        <v>28</v>
      </c>
      <c r="U2" s="75"/>
      <c r="W2" s="148" t="s">
        <v>40</v>
      </c>
      <c r="X2" s="75" t="s">
        <v>5</v>
      </c>
      <c r="Y2" s="148" t="s">
        <v>28</v>
      </c>
      <c r="Z2" s="75"/>
      <c r="AB2" s="148" t="s">
        <v>40</v>
      </c>
      <c r="AC2" s="75" t="s">
        <v>6</v>
      </c>
      <c r="AD2" s="148" t="s">
        <v>28</v>
      </c>
      <c r="AE2" s="75"/>
      <c r="AG2" s="148" t="s">
        <v>40</v>
      </c>
      <c r="AH2" s="75" t="s">
        <v>7</v>
      </c>
      <c r="AI2" s="148" t="s">
        <v>28</v>
      </c>
      <c r="AJ2" s="75"/>
      <c r="AL2" s="148" t="s">
        <v>40</v>
      </c>
      <c r="AM2" s="75" t="s">
        <v>8</v>
      </c>
      <c r="AN2" s="148" t="s">
        <v>28</v>
      </c>
      <c r="AO2" s="75"/>
      <c r="AQ2" s="148" t="s">
        <v>40</v>
      </c>
      <c r="AR2" s="75" t="s">
        <v>9</v>
      </c>
      <c r="AS2" s="148" t="s">
        <v>28</v>
      </c>
      <c r="AT2" s="75"/>
      <c r="AV2" s="148" t="s">
        <v>40</v>
      </c>
      <c r="AW2" s="75" t="s">
        <v>10</v>
      </c>
      <c r="AX2" s="148" t="s">
        <v>28</v>
      </c>
      <c r="AY2" s="75"/>
      <c r="BA2" s="148" t="s">
        <v>40</v>
      </c>
      <c r="BB2" s="75" t="s">
        <v>11</v>
      </c>
      <c r="BC2" s="148" t="s">
        <v>28</v>
      </c>
      <c r="BD2" s="75"/>
      <c r="BF2" s="148" t="s">
        <v>40</v>
      </c>
      <c r="BG2" s="75" t="s">
        <v>12</v>
      </c>
      <c r="BH2" s="148" t="s">
        <v>28</v>
      </c>
      <c r="BI2" s="75"/>
      <c r="BK2" s="148" t="s">
        <v>40</v>
      </c>
      <c r="BL2" s="75" t="s">
        <v>13</v>
      </c>
      <c r="BM2" s="148" t="s">
        <v>28</v>
      </c>
      <c r="BN2" s="75"/>
      <c r="BP2" s="148" t="s">
        <v>40</v>
      </c>
      <c r="BQ2" s="75" t="s">
        <v>14</v>
      </c>
      <c r="BR2" s="148" t="s">
        <v>28</v>
      </c>
      <c r="BS2" s="75"/>
      <c r="BU2" s="148" t="s">
        <v>40</v>
      </c>
      <c r="BV2" s="75" t="s">
        <v>15</v>
      </c>
      <c r="BW2" s="148" t="s">
        <v>28</v>
      </c>
      <c r="BX2" s="75"/>
      <c r="BZ2" s="148" t="s">
        <v>40</v>
      </c>
      <c r="CA2" s="75" t="s">
        <v>16</v>
      </c>
      <c r="CB2" s="148" t="s">
        <v>28</v>
      </c>
      <c r="CC2" s="75"/>
      <c r="CE2" s="148" t="s">
        <v>40</v>
      </c>
      <c r="CF2" s="75" t="s">
        <v>17</v>
      </c>
      <c r="CG2" s="148" t="s">
        <v>28</v>
      </c>
      <c r="CH2" s="75"/>
      <c r="CJ2" s="148" t="s">
        <v>40</v>
      </c>
      <c r="CK2" s="75" t="s">
        <v>18</v>
      </c>
      <c r="CL2" s="148" t="s">
        <v>28</v>
      </c>
      <c r="CM2" s="75"/>
      <c r="CO2" s="148" t="s">
        <v>40</v>
      </c>
      <c r="CP2" s="75" t="s">
        <v>19</v>
      </c>
      <c r="CQ2" s="148" t="s">
        <v>28</v>
      </c>
      <c r="CR2" s="75"/>
      <c r="CT2" s="148" t="s">
        <v>40</v>
      </c>
      <c r="CU2" s="75" t="s">
        <v>20</v>
      </c>
      <c r="CV2" s="148" t="s">
        <v>28</v>
      </c>
      <c r="CW2" s="75"/>
      <c r="CY2" s="148" t="s">
        <v>40</v>
      </c>
      <c r="CZ2" s="75" t="s">
        <v>21</v>
      </c>
      <c r="DA2" s="148" t="s">
        <v>28</v>
      </c>
      <c r="DB2" s="75"/>
      <c r="DD2" s="148" t="s">
        <v>40</v>
      </c>
      <c r="DE2" s="75" t="s">
        <v>22</v>
      </c>
      <c r="DF2" s="148" t="s">
        <v>28</v>
      </c>
      <c r="DG2" s="75"/>
      <c r="DI2" s="148" t="s">
        <v>40</v>
      </c>
      <c r="DJ2" s="75" t="s">
        <v>23</v>
      </c>
      <c r="DK2" s="148" t="s">
        <v>28</v>
      </c>
      <c r="DL2" s="75"/>
      <c r="DN2" s="148" t="s">
        <v>40</v>
      </c>
      <c r="DO2" s="75" t="s">
        <v>24</v>
      </c>
      <c r="DP2" s="148" t="s">
        <v>28</v>
      </c>
      <c r="DQ2" s="75"/>
      <c r="DS2" s="148" t="s">
        <v>40</v>
      </c>
      <c r="DT2" s="75" t="s">
        <v>25</v>
      </c>
      <c r="DU2" s="148" t="s">
        <v>28</v>
      </c>
      <c r="DV2" s="75"/>
      <c r="DX2" s="148" t="s">
        <v>40</v>
      </c>
      <c r="DY2" s="75" t="s">
        <v>41</v>
      </c>
      <c r="DZ2" s="148" t="s">
        <v>28</v>
      </c>
      <c r="EA2" s="75"/>
      <c r="EC2" s="148" t="s">
        <v>40</v>
      </c>
      <c r="ED2" s="75" t="s">
        <v>42</v>
      </c>
      <c r="EE2" s="148" t="s">
        <v>28</v>
      </c>
      <c r="EF2" s="75"/>
      <c r="EH2" s="148" t="s">
        <v>40</v>
      </c>
      <c r="EI2" s="75" t="s">
        <v>43</v>
      </c>
      <c r="EJ2" s="148" t="s">
        <v>28</v>
      </c>
      <c r="EK2" s="75"/>
      <c r="EM2" s="148" t="s">
        <v>40</v>
      </c>
      <c r="EN2" s="75" t="s">
        <v>44</v>
      </c>
      <c r="EO2" s="148" t="s">
        <v>28</v>
      </c>
      <c r="EP2" s="75"/>
      <c r="ER2" s="148" t="s">
        <v>40</v>
      </c>
      <c r="ES2" s="75" t="s">
        <v>45</v>
      </c>
      <c r="ET2" s="148" t="s">
        <v>28</v>
      </c>
      <c r="EU2" s="75"/>
    </row>
    <row r="3" spans="1:152" s="147" customFormat="1" ht="25.5" customHeight="1" x14ac:dyDescent="0.25">
      <c r="A3" s="150" t="s">
        <v>1</v>
      </c>
      <c r="C3" s="148" t="s">
        <v>128</v>
      </c>
      <c r="D3" s="151"/>
      <c r="E3" s="148" t="s">
        <v>30</v>
      </c>
      <c r="F3" s="151"/>
      <c r="H3" s="148" t="s">
        <v>128</v>
      </c>
      <c r="I3" s="151"/>
      <c r="J3" s="148" t="s">
        <v>30</v>
      </c>
      <c r="K3" s="151"/>
      <c r="M3" s="148" t="s">
        <v>128</v>
      </c>
      <c r="N3" s="151"/>
      <c r="O3" s="148" t="s">
        <v>30</v>
      </c>
      <c r="P3" s="151"/>
      <c r="R3" s="148" t="s">
        <v>128</v>
      </c>
      <c r="S3" s="151"/>
      <c r="T3" s="148" t="s">
        <v>30</v>
      </c>
      <c r="U3" s="151"/>
      <c r="W3" s="148" t="s">
        <v>128</v>
      </c>
      <c r="X3" s="151"/>
      <c r="Y3" s="148" t="s">
        <v>30</v>
      </c>
      <c r="Z3" s="151"/>
      <c r="AB3" s="148" t="s">
        <v>128</v>
      </c>
      <c r="AC3" s="151"/>
      <c r="AD3" s="148" t="s">
        <v>30</v>
      </c>
      <c r="AE3" s="151"/>
      <c r="AG3" s="148" t="s">
        <v>128</v>
      </c>
      <c r="AH3" s="151"/>
      <c r="AI3" s="148" t="s">
        <v>30</v>
      </c>
      <c r="AJ3" s="151"/>
      <c r="AL3" s="148" t="s">
        <v>128</v>
      </c>
      <c r="AM3" s="151"/>
      <c r="AN3" s="148" t="s">
        <v>30</v>
      </c>
      <c r="AO3" s="151"/>
      <c r="AQ3" s="148" t="s">
        <v>29</v>
      </c>
      <c r="AR3" s="151"/>
      <c r="AS3" s="148" t="s">
        <v>30</v>
      </c>
      <c r="AT3" s="151"/>
      <c r="AV3" s="148" t="s">
        <v>29</v>
      </c>
      <c r="AW3" s="151"/>
      <c r="AX3" s="148" t="s">
        <v>30</v>
      </c>
      <c r="AY3" s="151"/>
      <c r="BA3" s="148" t="s">
        <v>128</v>
      </c>
      <c r="BB3" s="151"/>
      <c r="BC3" s="148" t="s">
        <v>30</v>
      </c>
      <c r="BD3" s="151"/>
      <c r="BF3" s="148" t="s">
        <v>128</v>
      </c>
      <c r="BG3" s="151"/>
      <c r="BH3" s="148" t="s">
        <v>30</v>
      </c>
      <c r="BI3" s="151"/>
      <c r="BK3" s="148" t="s">
        <v>128</v>
      </c>
      <c r="BL3" s="151"/>
      <c r="BM3" s="148" t="s">
        <v>30</v>
      </c>
      <c r="BN3" s="151"/>
      <c r="BP3" s="148" t="s">
        <v>128</v>
      </c>
      <c r="BQ3" s="151"/>
      <c r="BR3" s="148" t="s">
        <v>30</v>
      </c>
      <c r="BS3" s="151"/>
      <c r="BU3" s="148" t="s">
        <v>128</v>
      </c>
      <c r="BV3" s="151"/>
      <c r="BW3" s="148" t="s">
        <v>30</v>
      </c>
      <c r="BX3" s="151"/>
      <c r="BZ3" s="148" t="s">
        <v>128</v>
      </c>
      <c r="CA3" s="151"/>
      <c r="CB3" s="148" t="s">
        <v>30</v>
      </c>
      <c r="CC3" s="151"/>
      <c r="CE3" s="148" t="s">
        <v>128</v>
      </c>
      <c r="CF3" s="151"/>
      <c r="CG3" s="148" t="s">
        <v>30</v>
      </c>
      <c r="CH3" s="151"/>
      <c r="CJ3" s="148" t="s">
        <v>128</v>
      </c>
      <c r="CK3" s="151"/>
      <c r="CL3" s="148" t="s">
        <v>30</v>
      </c>
      <c r="CM3" s="151"/>
      <c r="CO3" s="148" t="s">
        <v>128</v>
      </c>
      <c r="CP3" s="151"/>
      <c r="CQ3" s="148" t="s">
        <v>30</v>
      </c>
      <c r="CR3" s="151"/>
      <c r="CT3" s="148" t="s">
        <v>128</v>
      </c>
      <c r="CU3" s="151"/>
      <c r="CV3" s="148" t="s">
        <v>30</v>
      </c>
      <c r="CW3" s="151"/>
      <c r="CY3" s="148" t="s">
        <v>128</v>
      </c>
      <c r="CZ3" s="151"/>
      <c r="DA3" s="148" t="s">
        <v>30</v>
      </c>
      <c r="DB3" s="151"/>
      <c r="DD3" s="148" t="s">
        <v>128</v>
      </c>
      <c r="DE3" s="151"/>
      <c r="DF3" s="148" t="s">
        <v>30</v>
      </c>
      <c r="DG3" s="151"/>
      <c r="DI3" s="148" t="s">
        <v>128</v>
      </c>
      <c r="DJ3" s="151"/>
      <c r="DK3" s="148" t="s">
        <v>30</v>
      </c>
      <c r="DL3" s="151"/>
      <c r="DN3" s="148" t="s">
        <v>128</v>
      </c>
      <c r="DO3" s="151"/>
      <c r="DP3" s="148" t="s">
        <v>30</v>
      </c>
      <c r="DQ3" s="151"/>
      <c r="DS3" s="148" t="s">
        <v>128</v>
      </c>
      <c r="DT3" s="151"/>
      <c r="DU3" s="148" t="s">
        <v>30</v>
      </c>
      <c r="DV3" s="151"/>
      <c r="DX3" s="148" t="s">
        <v>128</v>
      </c>
      <c r="DY3" s="151"/>
      <c r="DZ3" s="148" t="s">
        <v>30</v>
      </c>
      <c r="EA3" s="151"/>
      <c r="EC3" s="148" t="s">
        <v>128</v>
      </c>
      <c r="ED3" s="151"/>
      <c r="EE3" s="148" t="s">
        <v>30</v>
      </c>
      <c r="EF3" s="151"/>
      <c r="EH3" s="148" t="s">
        <v>128</v>
      </c>
      <c r="EI3" s="151"/>
      <c r="EJ3" s="148" t="s">
        <v>30</v>
      </c>
      <c r="EK3" s="151"/>
      <c r="EM3" s="148" t="s">
        <v>128</v>
      </c>
      <c r="EN3" s="151"/>
      <c r="EO3" s="148" t="s">
        <v>30</v>
      </c>
      <c r="EP3" s="151"/>
      <c r="ER3" s="148" t="s">
        <v>128</v>
      </c>
      <c r="ES3" s="151"/>
      <c r="ET3" s="148" t="s">
        <v>30</v>
      </c>
      <c r="EU3" s="151"/>
    </row>
    <row r="4" spans="1:152" s="155" customFormat="1" ht="18.75" customHeight="1" x14ac:dyDescent="0.25">
      <c r="A4" s="152" t="str">
        <f>HYPERLINK("#"&amp;"TblF"&amp;RIGHT($A$3,LEN($A$3)-FIND(" ",$A$3)),"Ir a … " )</f>
        <v xml:space="preserve">Ir a … </v>
      </c>
      <c r="B4" s="153"/>
      <c r="C4" s="299" t="str">
        <f>IF(OR(F2="",D3="",F3=""),"Rellenar campos obligatorios: nombre de factor, tipo y género","")</f>
        <v>Rellenar campos obligatorios: nombre de factor, tipo y género</v>
      </c>
      <c r="D4" s="299"/>
      <c r="E4" s="299"/>
      <c r="F4" s="299"/>
      <c r="G4" s="154"/>
      <c r="H4" s="299" t="str">
        <f>IF(OR(K2="",I3="",K3=""),"Rellenar campos obligatorios: nombre de factor, tipo y género","")</f>
        <v>Rellenar campos obligatorios: nombre de factor, tipo y género</v>
      </c>
      <c r="I4" s="299"/>
      <c r="J4" s="299"/>
      <c r="K4" s="299"/>
      <c r="L4" s="154"/>
      <c r="M4" s="299" t="str">
        <f>IF(OR(P2="",N3="",P3=""),"Rellenar campos obligatorios: nombre de factor, tipo y género","")</f>
        <v>Rellenar campos obligatorios: nombre de factor, tipo y género</v>
      </c>
      <c r="N4" s="299"/>
      <c r="O4" s="299"/>
      <c r="P4" s="299"/>
      <c r="Q4" s="154"/>
      <c r="R4" s="299" t="str">
        <f>IF(OR(U2="",S3="",U3=""),"Rellenar campos obligatorios: nombre de factor, tipo y género","")</f>
        <v>Rellenar campos obligatorios: nombre de factor, tipo y género</v>
      </c>
      <c r="S4" s="299"/>
      <c r="T4" s="299"/>
      <c r="U4" s="299"/>
      <c r="V4" s="154"/>
      <c r="W4" s="299" t="str">
        <f>IF(OR(Z2="",X3="",Z3=""),"Rellenar campos obligatorios: nombre de factor, tipo y género","")</f>
        <v>Rellenar campos obligatorios: nombre de factor, tipo y género</v>
      </c>
      <c r="X4" s="299"/>
      <c r="Y4" s="299"/>
      <c r="Z4" s="299"/>
      <c r="AA4" s="154"/>
      <c r="AB4" s="299" t="str">
        <f>IF(OR(AE2="",AC3="",AE3=""),"Rellenar campos obligatorios: nombre de factor, tipo y género","")</f>
        <v>Rellenar campos obligatorios: nombre de factor, tipo y género</v>
      </c>
      <c r="AC4" s="299"/>
      <c r="AD4" s="299"/>
      <c r="AE4" s="299"/>
      <c r="AF4" s="154"/>
      <c r="AG4" s="299" t="str">
        <f>IF(OR(AJ2="",AH3="",AJ3=""),"Rellenar campos obligatorios: nombre de factor, tipo y género","")</f>
        <v>Rellenar campos obligatorios: nombre de factor, tipo y género</v>
      </c>
      <c r="AH4" s="299"/>
      <c r="AI4" s="299"/>
      <c r="AJ4" s="299"/>
      <c r="AK4" s="154"/>
      <c r="AL4" s="299" t="str">
        <f>IF(OR(AO2="",AM3="",AO3=""),"Rellenar campos obligatorios: nombre de factor, tipo y género","")</f>
        <v>Rellenar campos obligatorios: nombre de factor, tipo y género</v>
      </c>
      <c r="AM4" s="299"/>
      <c r="AN4" s="299"/>
      <c r="AO4" s="299"/>
      <c r="AP4" s="154"/>
      <c r="AQ4" s="299" t="str">
        <f>IF(OR(AT2="",AR3="",AT3=""),"Rellenar campos obligatorios: nombre de factor, tipo y género","")</f>
        <v>Rellenar campos obligatorios: nombre de factor, tipo y género</v>
      </c>
      <c r="AR4" s="299"/>
      <c r="AS4" s="299"/>
      <c r="AT4" s="299"/>
      <c r="AU4" s="154"/>
      <c r="AV4" s="299" t="str">
        <f>IF(OR(AY2="",AW3="",AY3=""),"Por favor, complete los tres campos: NOMBRE FACTOR, GRUPO y GÉNERO!!!","")</f>
        <v>Por favor, complete los tres campos: NOMBRE FACTOR, GRUPO y GÉNERO!!!</v>
      </c>
      <c r="AW4" s="299"/>
      <c r="AX4" s="299"/>
      <c r="AY4" s="299"/>
      <c r="AZ4" s="154"/>
      <c r="BA4" s="299" t="str">
        <f>IF(OR(BD2="",BB3="",BD3=""),"Rellenar campos obligatorios: nombre de factor, tipo y género","")</f>
        <v>Rellenar campos obligatorios: nombre de factor, tipo y género</v>
      </c>
      <c r="BB4" s="299"/>
      <c r="BC4" s="299"/>
      <c r="BD4" s="299"/>
      <c r="BE4" s="154"/>
      <c r="BF4" s="299" t="str">
        <f>IF(OR(BI2="",BG3="",BI3=""),"Rellenar campos obligatorios: nombre de factor, tipo y género","")</f>
        <v>Rellenar campos obligatorios: nombre de factor, tipo y género</v>
      </c>
      <c r="BG4" s="299"/>
      <c r="BH4" s="299"/>
      <c r="BI4" s="299"/>
      <c r="BJ4" s="154"/>
      <c r="BK4" s="299" t="str">
        <f>IF(OR(BN2="",BL3="",BN3=""),"Rellenar campos obligatorios: nombre de factor, tipo y género","")</f>
        <v>Rellenar campos obligatorios: nombre de factor, tipo y género</v>
      </c>
      <c r="BL4" s="299"/>
      <c r="BM4" s="299"/>
      <c r="BN4" s="299"/>
      <c r="BO4" s="154"/>
      <c r="BP4" s="299" t="str">
        <f>IF(OR(BS2="",BQ3="",BS3=""),"Rellenar campos obligatorios: nombre de factor, tipo y género","")</f>
        <v>Rellenar campos obligatorios: nombre de factor, tipo y género</v>
      </c>
      <c r="BQ4" s="299"/>
      <c r="BR4" s="299"/>
      <c r="BS4" s="299"/>
      <c r="BT4" s="154"/>
      <c r="BU4" s="299" t="str">
        <f>IF(OR(BX2="",BV3="",BX3=""),"Rellenar campos obligatorios: nombre de factor, tipo y género","")</f>
        <v>Rellenar campos obligatorios: nombre de factor, tipo y género</v>
      </c>
      <c r="BV4" s="299"/>
      <c r="BW4" s="299"/>
      <c r="BX4" s="299"/>
      <c r="BY4" s="154"/>
      <c r="BZ4" s="299" t="str">
        <f>IF(OR(CC2="",CA3="",CC3=""),"Rellenar campos obligatorios: nombre de factor, tipo y género","")</f>
        <v>Rellenar campos obligatorios: nombre de factor, tipo y género</v>
      </c>
      <c r="CA4" s="299"/>
      <c r="CB4" s="299"/>
      <c r="CC4" s="299"/>
      <c r="CD4" s="154"/>
      <c r="CE4" s="299" t="str">
        <f>IF(OR(CH2="",CF3="",CH3=""),"Rellenar campos obligatorios: nombre de factor, tipo y género","")</f>
        <v>Rellenar campos obligatorios: nombre de factor, tipo y género</v>
      </c>
      <c r="CF4" s="299"/>
      <c r="CG4" s="299"/>
      <c r="CH4" s="299"/>
      <c r="CI4" s="154"/>
      <c r="CJ4" s="299" t="str">
        <f>IF(OR(CM2="",CK3="",CM3=""),"Rellenar campos obligatorios: nombre de factor, tipo y género","")</f>
        <v>Rellenar campos obligatorios: nombre de factor, tipo y género</v>
      </c>
      <c r="CK4" s="299"/>
      <c r="CL4" s="299"/>
      <c r="CM4" s="299"/>
      <c r="CN4" s="154"/>
      <c r="CO4" s="299" t="str">
        <f>IF(OR(CR2="",CP3="",CR3=""),"Rellenar campos obligatorios: nombre de factor, tipo y género","")</f>
        <v>Rellenar campos obligatorios: nombre de factor, tipo y género</v>
      </c>
      <c r="CP4" s="299"/>
      <c r="CQ4" s="299"/>
      <c r="CR4" s="299"/>
      <c r="CS4" s="154"/>
      <c r="CT4" s="299" t="str">
        <f>IF(OR(CW2="",CU3="",CW3=""),"Rellenar campos obligatorios: nombre de factor, tipo y género","")</f>
        <v>Rellenar campos obligatorios: nombre de factor, tipo y género</v>
      </c>
      <c r="CU4" s="299"/>
      <c r="CV4" s="299"/>
      <c r="CW4" s="299"/>
      <c r="CX4" s="154"/>
      <c r="CY4" s="299" t="str">
        <f>IF(OR(DB2="",CZ3="",DB3=""),"Rellenar campos obligatorios: nombre de factor, tipo y género","")</f>
        <v>Rellenar campos obligatorios: nombre de factor, tipo y género</v>
      </c>
      <c r="CZ4" s="299"/>
      <c r="DA4" s="299"/>
      <c r="DB4" s="299"/>
      <c r="DC4" s="154"/>
      <c r="DD4" s="299" t="str">
        <f>IF(OR(DG2="",DE3="",DG3=""),"Rellenar campos obligatorios: nombre de factor, tipo y género","")</f>
        <v>Rellenar campos obligatorios: nombre de factor, tipo y género</v>
      </c>
      <c r="DE4" s="299"/>
      <c r="DF4" s="299"/>
      <c r="DG4" s="299"/>
      <c r="DH4" s="154"/>
      <c r="DI4" s="299" t="str">
        <f>IF(OR(DL2="",DJ3="",DL3=""),"Rellenar campos obligatorios: nombre de factor, tipo y género","")</f>
        <v>Rellenar campos obligatorios: nombre de factor, tipo y género</v>
      </c>
      <c r="DJ4" s="299"/>
      <c r="DK4" s="299"/>
      <c r="DL4" s="299"/>
      <c r="DM4" s="154"/>
      <c r="DN4" s="299" t="str">
        <f>IF(OR(DQ2="",DO3="",DQ3=""),"Rellenar campos obligatorios: nombre de factor, tipo y género","")</f>
        <v>Rellenar campos obligatorios: nombre de factor, tipo y género</v>
      </c>
      <c r="DO4" s="299"/>
      <c r="DP4" s="299"/>
      <c r="DQ4" s="299"/>
      <c r="DR4" s="154"/>
      <c r="DS4" s="299" t="str">
        <f>IF(OR(DV2="",DT3="",DV3=""),"Rellenar campos obligatorios: nombre de factor, tipo y género","")</f>
        <v>Rellenar campos obligatorios: nombre de factor, tipo y género</v>
      </c>
      <c r="DT4" s="299"/>
      <c r="DU4" s="299"/>
      <c r="DV4" s="299"/>
      <c r="DW4" s="154"/>
      <c r="DX4" s="299" t="str">
        <f>IF(OR(EA2="",DY3="",EA3=""),"Rellenar campos obligatorios: nombre de factor, tipo y género","")</f>
        <v>Rellenar campos obligatorios: nombre de factor, tipo y género</v>
      </c>
      <c r="DY4" s="299"/>
      <c r="DZ4" s="299"/>
      <c r="EA4" s="299"/>
      <c r="EB4" s="154"/>
      <c r="EC4" s="299" t="str">
        <f>IF(OR(EF2="",ED3="",EF3=""),"Rellenar campos obligatorios: nombre de factor, tipo y género","")</f>
        <v>Rellenar campos obligatorios: nombre de factor, tipo y género</v>
      </c>
      <c r="ED4" s="299"/>
      <c r="EE4" s="299"/>
      <c r="EF4" s="299"/>
      <c r="EG4" s="154"/>
      <c r="EH4" s="299" t="str">
        <f>IF(OR(EK2="",EI3="",EK3=""),"Rellenar campos obligatorios: nombre de factor, tipo y género","")</f>
        <v>Rellenar campos obligatorios: nombre de factor, tipo y género</v>
      </c>
      <c r="EI4" s="299"/>
      <c r="EJ4" s="299"/>
      <c r="EK4" s="299"/>
      <c r="EL4" s="154"/>
      <c r="EM4" s="299" t="str">
        <f>IF(OR(EP2="",EN3="",EP3=""),"Rellenar campos obligatorios: nombre de factor, tipo y género","")</f>
        <v>Rellenar campos obligatorios: nombre de factor, tipo y género</v>
      </c>
      <c r="EN4" s="299"/>
      <c r="EO4" s="299"/>
      <c r="EP4" s="299"/>
      <c r="EQ4" s="154"/>
      <c r="ER4" s="299" t="str">
        <f>IF(OR(EU2="",ES3="",EU3=""),"Rellenar campos obligatorios: nombre de factor, tipo y género","")</f>
        <v>Rellenar campos obligatorios: nombre de factor, tipo y género</v>
      </c>
      <c r="ES4" s="299"/>
      <c r="ET4" s="299"/>
      <c r="EU4" s="299"/>
      <c r="EV4" s="154"/>
    </row>
    <row r="5" spans="1:152" s="147" customFormat="1" x14ac:dyDescent="0.25">
      <c r="C5" s="156" t="s">
        <v>33</v>
      </c>
      <c r="D5" s="107"/>
      <c r="E5" s="107"/>
      <c r="F5" s="107"/>
      <c r="H5" s="156" t="s">
        <v>33</v>
      </c>
      <c r="I5" s="107"/>
      <c r="J5" s="107"/>
      <c r="K5" s="107"/>
      <c r="M5" s="156" t="s">
        <v>33</v>
      </c>
      <c r="N5" s="107"/>
      <c r="O5" s="107"/>
      <c r="P5" s="107"/>
      <c r="R5" s="156" t="s">
        <v>33</v>
      </c>
      <c r="S5" s="107"/>
      <c r="T5" s="107"/>
      <c r="U5" s="107"/>
      <c r="W5" s="156" t="s">
        <v>33</v>
      </c>
      <c r="X5" s="107"/>
      <c r="Y5" s="107"/>
      <c r="Z5" s="107"/>
      <c r="AB5" s="156" t="s">
        <v>33</v>
      </c>
      <c r="AC5" s="107"/>
      <c r="AD5" s="107"/>
      <c r="AE5" s="107"/>
      <c r="AG5" s="156" t="s">
        <v>33</v>
      </c>
      <c r="AH5" s="107"/>
      <c r="AI5" s="107"/>
      <c r="AJ5" s="107"/>
      <c r="AL5" s="156" t="s">
        <v>33</v>
      </c>
      <c r="AM5" s="107"/>
      <c r="AN5" s="107"/>
      <c r="AO5" s="107"/>
      <c r="AQ5" s="156" t="s">
        <v>33</v>
      </c>
      <c r="AR5" s="107"/>
      <c r="AS5" s="107"/>
      <c r="AT5" s="107"/>
      <c r="AV5" s="156" t="s">
        <v>33</v>
      </c>
      <c r="AW5" s="107"/>
      <c r="AX5" s="107"/>
      <c r="AY5" s="107"/>
      <c r="BA5" s="156" t="s">
        <v>33</v>
      </c>
      <c r="BB5" s="107"/>
      <c r="BC5" s="107"/>
      <c r="BD5" s="107"/>
      <c r="BF5" s="156" t="s">
        <v>33</v>
      </c>
      <c r="BG5" s="107"/>
      <c r="BH5" s="107"/>
      <c r="BI5" s="107"/>
      <c r="BK5" s="156" t="s">
        <v>33</v>
      </c>
      <c r="BL5" s="107"/>
      <c r="BM5" s="107"/>
      <c r="BN5" s="107"/>
      <c r="BP5" s="156" t="s">
        <v>33</v>
      </c>
      <c r="BQ5" s="107"/>
      <c r="BR5" s="107"/>
      <c r="BS5" s="107"/>
      <c r="BU5" s="156" t="s">
        <v>33</v>
      </c>
      <c r="BV5" s="107"/>
      <c r="BW5" s="107"/>
      <c r="BX5" s="107"/>
      <c r="BZ5" s="156" t="s">
        <v>33</v>
      </c>
      <c r="CA5" s="107"/>
      <c r="CB5" s="107"/>
      <c r="CC5" s="107"/>
      <c r="CE5" s="156" t="s">
        <v>33</v>
      </c>
      <c r="CF5" s="107"/>
      <c r="CG5" s="107"/>
      <c r="CH5" s="107"/>
      <c r="CJ5" s="156" t="s">
        <v>33</v>
      </c>
      <c r="CK5" s="107"/>
      <c r="CL5" s="107"/>
      <c r="CM5" s="107"/>
      <c r="CO5" s="156" t="s">
        <v>33</v>
      </c>
      <c r="CP5" s="107"/>
      <c r="CQ5" s="107"/>
      <c r="CR5" s="107"/>
      <c r="CT5" s="156" t="s">
        <v>33</v>
      </c>
      <c r="CU5" s="107"/>
      <c r="CV5" s="107"/>
      <c r="CW5" s="107"/>
      <c r="CY5" s="156" t="s">
        <v>33</v>
      </c>
      <c r="CZ5" s="107"/>
      <c r="DA5" s="107"/>
      <c r="DB5" s="107"/>
      <c r="DD5" s="156" t="s">
        <v>33</v>
      </c>
      <c r="DE5" s="107"/>
      <c r="DF5" s="107"/>
      <c r="DG5" s="107"/>
      <c r="DI5" s="156" t="s">
        <v>33</v>
      </c>
      <c r="DJ5" s="107"/>
      <c r="DK5" s="107"/>
      <c r="DL5" s="107"/>
      <c r="DN5" s="156" t="s">
        <v>33</v>
      </c>
      <c r="DO5" s="107"/>
      <c r="DP5" s="107"/>
      <c r="DQ5" s="107"/>
      <c r="DS5" s="156" t="s">
        <v>33</v>
      </c>
      <c r="DT5" s="107"/>
      <c r="DU5" s="107"/>
      <c r="DV5" s="107"/>
      <c r="DX5" s="156" t="s">
        <v>33</v>
      </c>
      <c r="DY5" s="107"/>
      <c r="DZ5" s="107"/>
      <c r="EA5" s="107"/>
      <c r="EC5" s="156" t="s">
        <v>33</v>
      </c>
      <c r="ED5" s="107"/>
      <c r="EE5" s="107"/>
      <c r="EF5" s="107"/>
      <c r="EH5" s="156" t="s">
        <v>33</v>
      </c>
      <c r="EI5" s="107"/>
      <c r="EJ5" s="107"/>
      <c r="EK5" s="107"/>
      <c r="EM5" s="156" t="s">
        <v>33</v>
      </c>
      <c r="EN5" s="107"/>
      <c r="EO5" s="107"/>
      <c r="EP5" s="107"/>
      <c r="ER5" s="156" t="s">
        <v>33</v>
      </c>
      <c r="ES5" s="107"/>
      <c r="ET5" s="107"/>
      <c r="EU5" s="107"/>
    </row>
    <row r="6" spans="1:152" s="147" customFormat="1" ht="12.75" customHeight="1" x14ac:dyDescent="0.25">
      <c r="C6" s="300"/>
      <c r="D6" s="300"/>
      <c r="E6" s="300"/>
      <c r="F6" s="300"/>
      <c r="H6" s="300"/>
      <c r="I6" s="300"/>
      <c r="J6" s="300"/>
      <c r="K6" s="300"/>
      <c r="M6" s="300"/>
      <c r="N6" s="300"/>
      <c r="O6" s="300"/>
      <c r="P6" s="300"/>
      <c r="R6" s="300"/>
      <c r="S6" s="300"/>
      <c r="T6" s="300"/>
      <c r="U6" s="300"/>
      <c r="W6" s="300"/>
      <c r="X6" s="300"/>
      <c r="Y6" s="300"/>
      <c r="Z6" s="300"/>
      <c r="AB6" s="300"/>
      <c r="AC6" s="300"/>
      <c r="AD6" s="300"/>
      <c r="AE6" s="300"/>
      <c r="AG6" s="300"/>
      <c r="AH6" s="300"/>
      <c r="AI6" s="300"/>
      <c r="AJ6" s="300"/>
      <c r="AL6" s="300"/>
      <c r="AM6" s="300"/>
      <c r="AN6" s="300"/>
      <c r="AO6" s="300"/>
      <c r="AQ6" s="300"/>
      <c r="AR6" s="300"/>
      <c r="AS6" s="300"/>
      <c r="AT6" s="300"/>
      <c r="AV6" s="300"/>
      <c r="AW6" s="300"/>
      <c r="AX6" s="300"/>
      <c r="AY6" s="300"/>
      <c r="BA6" s="300"/>
      <c r="BB6" s="300"/>
      <c r="BC6" s="300"/>
      <c r="BD6" s="300"/>
      <c r="BF6" s="300"/>
      <c r="BG6" s="300"/>
      <c r="BH6" s="300"/>
      <c r="BI6" s="300"/>
      <c r="BK6" s="300"/>
      <c r="BL6" s="300"/>
      <c r="BM6" s="300"/>
      <c r="BN6" s="300"/>
      <c r="BP6" s="300"/>
      <c r="BQ6" s="300"/>
      <c r="BR6" s="300"/>
      <c r="BS6" s="300"/>
      <c r="BU6" s="300"/>
      <c r="BV6" s="300"/>
      <c r="BW6" s="300"/>
      <c r="BX6" s="300"/>
      <c r="BZ6" s="300"/>
      <c r="CA6" s="300"/>
      <c r="CB6" s="300"/>
      <c r="CC6" s="300"/>
      <c r="CE6" s="300"/>
      <c r="CF6" s="300"/>
      <c r="CG6" s="300"/>
      <c r="CH6" s="300"/>
      <c r="CJ6" s="300"/>
      <c r="CK6" s="300"/>
      <c r="CL6" s="300"/>
      <c r="CM6" s="300"/>
      <c r="CO6" s="300"/>
      <c r="CP6" s="300"/>
      <c r="CQ6" s="300"/>
      <c r="CR6" s="300"/>
      <c r="CT6" s="300"/>
      <c r="CU6" s="300"/>
      <c r="CV6" s="300"/>
      <c r="CW6" s="300"/>
      <c r="CY6" s="300"/>
      <c r="CZ6" s="300"/>
      <c r="DA6" s="300"/>
      <c r="DB6" s="300"/>
      <c r="DD6" s="300"/>
      <c r="DE6" s="300"/>
      <c r="DF6" s="300"/>
      <c r="DG6" s="300"/>
      <c r="DI6" s="300"/>
      <c r="DJ6" s="300"/>
      <c r="DK6" s="300"/>
      <c r="DL6" s="300"/>
      <c r="DN6" s="300"/>
      <c r="DO6" s="300"/>
      <c r="DP6" s="300"/>
      <c r="DQ6" s="300"/>
      <c r="DS6" s="300"/>
      <c r="DT6" s="300"/>
      <c r="DU6" s="300"/>
      <c r="DV6" s="300"/>
      <c r="DX6" s="300"/>
      <c r="DY6" s="300"/>
      <c r="DZ6" s="300"/>
      <c r="EA6" s="300"/>
      <c r="EC6" s="300"/>
      <c r="ED6" s="300"/>
      <c r="EE6" s="300"/>
      <c r="EF6" s="300"/>
      <c r="EH6" s="300"/>
      <c r="EI6" s="300"/>
      <c r="EJ6" s="300"/>
      <c r="EK6" s="300"/>
      <c r="EM6" s="300"/>
      <c r="EN6" s="300"/>
      <c r="EO6" s="300"/>
      <c r="EP6" s="300"/>
      <c r="ER6" s="300"/>
      <c r="ES6" s="300"/>
      <c r="ET6" s="300"/>
      <c r="EU6" s="300"/>
    </row>
    <row r="7" spans="1:152" s="147" customFormat="1" x14ac:dyDescent="0.25">
      <c r="C7" s="300"/>
      <c r="D7" s="300"/>
      <c r="E7" s="300"/>
      <c r="F7" s="300"/>
      <c r="H7" s="300"/>
      <c r="I7" s="300"/>
      <c r="J7" s="300"/>
      <c r="K7" s="300"/>
      <c r="M7" s="300"/>
      <c r="N7" s="300"/>
      <c r="O7" s="300"/>
      <c r="P7" s="300"/>
      <c r="R7" s="300"/>
      <c r="S7" s="300"/>
      <c r="T7" s="300"/>
      <c r="U7" s="300"/>
      <c r="W7" s="300"/>
      <c r="X7" s="300"/>
      <c r="Y7" s="300"/>
      <c r="Z7" s="300"/>
      <c r="AB7" s="300"/>
      <c r="AC7" s="300"/>
      <c r="AD7" s="300"/>
      <c r="AE7" s="300"/>
      <c r="AG7" s="300"/>
      <c r="AH7" s="300"/>
      <c r="AI7" s="300"/>
      <c r="AJ7" s="300"/>
      <c r="AL7" s="300"/>
      <c r="AM7" s="300"/>
      <c r="AN7" s="300"/>
      <c r="AO7" s="300"/>
      <c r="AQ7" s="300"/>
      <c r="AR7" s="300"/>
      <c r="AS7" s="300"/>
      <c r="AT7" s="300"/>
      <c r="AV7" s="300"/>
      <c r="AW7" s="300"/>
      <c r="AX7" s="300"/>
      <c r="AY7" s="300"/>
      <c r="BA7" s="300"/>
      <c r="BB7" s="300"/>
      <c r="BC7" s="300"/>
      <c r="BD7" s="300"/>
      <c r="BF7" s="300"/>
      <c r="BG7" s="300"/>
      <c r="BH7" s="300"/>
      <c r="BI7" s="300"/>
      <c r="BK7" s="300"/>
      <c r="BL7" s="300"/>
      <c r="BM7" s="300"/>
      <c r="BN7" s="300"/>
      <c r="BP7" s="300"/>
      <c r="BQ7" s="300"/>
      <c r="BR7" s="300"/>
      <c r="BS7" s="300"/>
      <c r="BU7" s="300"/>
      <c r="BV7" s="300"/>
      <c r="BW7" s="300"/>
      <c r="BX7" s="300"/>
      <c r="BZ7" s="300"/>
      <c r="CA7" s="300"/>
      <c r="CB7" s="300"/>
      <c r="CC7" s="300"/>
      <c r="CE7" s="300"/>
      <c r="CF7" s="300"/>
      <c r="CG7" s="300"/>
      <c r="CH7" s="300"/>
      <c r="CJ7" s="300"/>
      <c r="CK7" s="300"/>
      <c r="CL7" s="300"/>
      <c r="CM7" s="300"/>
      <c r="CO7" s="300"/>
      <c r="CP7" s="300"/>
      <c r="CQ7" s="300"/>
      <c r="CR7" s="300"/>
      <c r="CT7" s="300"/>
      <c r="CU7" s="300"/>
      <c r="CV7" s="300"/>
      <c r="CW7" s="300"/>
      <c r="CY7" s="300"/>
      <c r="CZ7" s="300"/>
      <c r="DA7" s="300"/>
      <c r="DB7" s="300"/>
      <c r="DD7" s="300"/>
      <c r="DE7" s="300"/>
      <c r="DF7" s="300"/>
      <c r="DG7" s="300"/>
      <c r="DI7" s="300"/>
      <c r="DJ7" s="300"/>
      <c r="DK7" s="300"/>
      <c r="DL7" s="300"/>
      <c r="DN7" s="300"/>
      <c r="DO7" s="300"/>
      <c r="DP7" s="300"/>
      <c r="DQ7" s="300"/>
      <c r="DS7" s="300"/>
      <c r="DT7" s="300"/>
      <c r="DU7" s="300"/>
      <c r="DV7" s="300"/>
      <c r="DX7" s="300"/>
      <c r="DY7" s="300"/>
      <c r="DZ7" s="300"/>
      <c r="EA7" s="300"/>
      <c r="EC7" s="300"/>
      <c r="ED7" s="300"/>
      <c r="EE7" s="300"/>
      <c r="EF7" s="300"/>
      <c r="EH7" s="300"/>
      <c r="EI7" s="300"/>
      <c r="EJ7" s="300"/>
      <c r="EK7" s="300"/>
      <c r="EM7" s="300"/>
      <c r="EN7" s="300"/>
      <c r="EO7" s="300"/>
      <c r="EP7" s="300"/>
      <c r="ER7" s="300"/>
      <c r="ES7" s="300"/>
      <c r="ET7" s="300"/>
      <c r="EU7" s="300"/>
    </row>
    <row r="8" spans="1:152" s="147" customFormat="1" x14ac:dyDescent="0.25">
      <c r="C8" s="300"/>
      <c r="D8" s="300"/>
      <c r="E8" s="300"/>
      <c r="F8" s="300"/>
      <c r="H8" s="300"/>
      <c r="I8" s="300"/>
      <c r="J8" s="300"/>
      <c r="K8" s="300"/>
      <c r="M8" s="300"/>
      <c r="N8" s="300"/>
      <c r="O8" s="300"/>
      <c r="P8" s="300"/>
      <c r="R8" s="300"/>
      <c r="S8" s="300"/>
      <c r="T8" s="300"/>
      <c r="U8" s="300"/>
      <c r="W8" s="300"/>
      <c r="X8" s="300"/>
      <c r="Y8" s="300"/>
      <c r="Z8" s="300"/>
      <c r="AB8" s="300"/>
      <c r="AC8" s="300"/>
      <c r="AD8" s="300"/>
      <c r="AE8" s="300"/>
      <c r="AG8" s="300"/>
      <c r="AH8" s="300"/>
      <c r="AI8" s="300"/>
      <c r="AJ8" s="300"/>
      <c r="AL8" s="300"/>
      <c r="AM8" s="300"/>
      <c r="AN8" s="300"/>
      <c r="AO8" s="300"/>
      <c r="AQ8" s="300"/>
      <c r="AR8" s="300"/>
      <c r="AS8" s="300"/>
      <c r="AT8" s="300"/>
      <c r="AV8" s="300"/>
      <c r="AW8" s="300"/>
      <c r="AX8" s="300"/>
      <c r="AY8" s="300"/>
      <c r="BA8" s="300"/>
      <c r="BB8" s="300"/>
      <c r="BC8" s="300"/>
      <c r="BD8" s="300"/>
      <c r="BF8" s="300"/>
      <c r="BG8" s="300"/>
      <c r="BH8" s="300"/>
      <c r="BI8" s="300"/>
      <c r="BK8" s="300"/>
      <c r="BL8" s="300"/>
      <c r="BM8" s="300"/>
      <c r="BN8" s="300"/>
      <c r="BP8" s="300"/>
      <c r="BQ8" s="300"/>
      <c r="BR8" s="300"/>
      <c r="BS8" s="300"/>
      <c r="BU8" s="300"/>
      <c r="BV8" s="300"/>
      <c r="BW8" s="300"/>
      <c r="BX8" s="300"/>
      <c r="BZ8" s="300"/>
      <c r="CA8" s="300"/>
      <c r="CB8" s="300"/>
      <c r="CC8" s="300"/>
      <c r="CE8" s="300"/>
      <c r="CF8" s="300"/>
      <c r="CG8" s="300"/>
      <c r="CH8" s="300"/>
      <c r="CJ8" s="300"/>
      <c r="CK8" s="300"/>
      <c r="CL8" s="300"/>
      <c r="CM8" s="300"/>
      <c r="CO8" s="300"/>
      <c r="CP8" s="300"/>
      <c r="CQ8" s="300"/>
      <c r="CR8" s="300"/>
      <c r="CT8" s="300"/>
      <c r="CU8" s="300"/>
      <c r="CV8" s="300"/>
      <c r="CW8" s="300"/>
      <c r="CY8" s="300"/>
      <c r="CZ8" s="300"/>
      <c r="DA8" s="300"/>
      <c r="DB8" s="300"/>
      <c r="DD8" s="300"/>
      <c r="DE8" s="300"/>
      <c r="DF8" s="300"/>
      <c r="DG8" s="300"/>
      <c r="DI8" s="300"/>
      <c r="DJ8" s="300"/>
      <c r="DK8" s="300"/>
      <c r="DL8" s="300"/>
      <c r="DN8" s="300"/>
      <c r="DO8" s="300"/>
      <c r="DP8" s="300"/>
      <c r="DQ8" s="300"/>
      <c r="DS8" s="300"/>
      <c r="DT8" s="300"/>
      <c r="DU8" s="300"/>
      <c r="DV8" s="300"/>
      <c r="DX8" s="300"/>
      <c r="DY8" s="300"/>
      <c r="DZ8" s="300"/>
      <c r="EA8" s="300"/>
      <c r="EC8" s="300"/>
      <c r="ED8" s="300"/>
      <c r="EE8" s="300"/>
      <c r="EF8" s="300"/>
      <c r="EH8" s="300"/>
      <c r="EI8" s="300"/>
      <c r="EJ8" s="300"/>
      <c r="EK8" s="300"/>
      <c r="EM8" s="300"/>
      <c r="EN8" s="300"/>
      <c r="EO8" s="300"/>
      <c r="EP8" s="300"/>
      <c r="ER8" s="300"/>
      <c r="ES8" s="300"/>
      <c r="ET8" s="300"/>
      <c r="EU8" s="300"/>
    </row>
    <row r="9" spans="1:152" x14ac:dyDescent="0.2">
      <c r="M9" s="145"/>
      <c r="N9" s="145"/>
      <c r="O9" s="145"/>
      <c r="P9" s="145"/>
      <c r="R9" s="145"/>
      <c r="S9" s="145"/>
      <c r="T9" s="145"/>
      <c r="U9" s="145"/>
      <c r="W9" s="145"/>
      <c r="X9" s="145"/>
      <c r="Y9" s="145"/>
      <c r="Z9" s="145"/>
      <c r="AB9" s="145"/>
      <c r="AC9" s="145"/>
      <c r="AD9" s="145"/>
      <c r="AE9" s="145"/>
      <c r="AG9" s="145"/>
      <c r="AH9" s="145"/>
      <c r="AI9" s="145"/>
      <c r="AJ9" s="145"/>
      <c r="AL9" s="145"/>
      <c r="AM9" s="145"/>
      <c r="AN9" s="145"/>
      <c r="AO9" s="145"/>
      <c r="AQ9" s="145"/>
      <c r="AR9" s="145"/>
      <c r="AS9" s="145"/>
      <c r="AT9" s="145"/>
      <c r="AV9" s="145"/>
      <c r="AW9" s="145"/>
      <c r="AX9" s="145"/>
      <c r="AY9" s="145"/>
      <c r="BA9" s="145"/>
      <c r="BB9" s="145"/>
      <c r="BC9" s="145"/>
      <c r="BD9" s="145"/>
      <c r="BF9" s="145"/>
      <c r="BG9" s="145"/>
      <c r="BH9" s="145"/>
      <c r="BI9" s="145"/>
      <c r="BK9" s="145"/>
      <c r="BL9" s="145"/>
      <c r="BM9" s="145"/>
      <c r="BN9" s="145"/>
      <c r="BP9" s="145"/>
      <c r="BQ9" s="145"/>
      <c r="BR9" s="145"/>
      <c r="BS9" s="145"/>
      <c r="BU9" s="145"/>
      <c r="BV9" s="145"/>
      <c r="BW9" s="145"/>
      <c r="BX9" s="145"/>
      <c r="BZ9" s="145"/>
      <c r="CA9" s="145"/>
      <c r="CB9" s="145"/>
      <c r="CC9" s="145"/>
      <c r="CE9" s="145"/>
      <c r="CF9" s="145"/>
      <c r="CG9" s="145"/>
      <c r="CH9" s="145"/>
      <c r="CJ9" s="145"/>
      <c r="CK9" s="145"/>
      <c r="CL9" s="145"/>
      <c r="CM9" s="145"/>
      <c r="CO9" s="145"/>
      <c r="CP9" s="145"/>
      <c r="CQ9" s="145"/>
      <c r="CR9" s="145"/>
      <c r="CT9" s="145"/>
      <c r="CU9" s="145"/>
      <c r="CV9" s="145"/>
      <c r="CW9" s="145"/>
      <c r="CY9" s="145"/>
      <c r="CZ9" s="145"/>
      <c r="DA9" s="145"/>
      <c r="DB9" s="145"/>
      <c r="DD9" s="145"/>
      <c r="DE9" s="145"/>
      <c r="DF9" s="145"/>
      <c r="DG9" s="145"/>
      <c r="DI9" s="145"/>
      <c r="DJ9" s="145"/>
      <c r="DK9" s="145"/>
      <c r="DL9" s="145"/>
      <c r="DN9" s="145"/>
      <c r="DO9" s="145"/>
      <c r="DP9" s="145"/>
      <c r="DQ9" s="145"/>
      <c r="DS9" s="145"/>
      <c r="DT9" s="145"/>
      <c r="DU9" s="145"/>
      <c r="DV9" s="145"/>
      <c r="DX9" s="145"/>
      <c r="DY9" s="145"/>
      <c r="DZ9" s="145"/>
      <c r="EA9" s="145"/>
      <c r="EC9" s="145"/>
      <c r="ED9" s="145"/>
      <c r="EE9" s="145"/>
      <c r="EF9" s="145"/>
      <c r="EH9" s="145"/>
      <c r="EI9" s="145"/>
      <c r="EJ9" s="145"/>
      <c r="EK9" s="145"/>
      <c r="EM9" s="145"/>
      <c r="EN9" s="145"/>
      <c r="EO9" s="145"/>
      <c r="EP9" s="145"/>
      <c r="ER9" s="145"/>
      <c r="ES9" s="145"/>
      <c r="ET9" s="145"/>
      <c r="EU9" s="145"/>
    </row>
    <row r="10" spans="1:152" s="157" customFormat="1" x14ac:dyDescent="0.2">
      <c r="C10" s="158" t="s">
        <v>129</v>
      </c>
      <c r="F10" s="159" t="str">
        <f>IF(COUNTA(TblF1[PUNTOS])&lt;&gt;COUNTA(TblF1[NIVEL]),"Atención, hay que completar el campo &lt;PUNTOS&gt;",IF(OR(MIN(TblF1[PUNTOS])&lt;&gt;VMin,MAX(TblF1[PUNTOS])&lt;&gt;10),"Atención, el mínimo debe ser "&amp;VMin&amp;" y el máximo 10",""))</f>
        <v>Atención, el mínimo debe ser 1 y el máximo 10</v>
      </c>
      <c r="H10" s="160" t="s">
        <v>129</v>
      </c>
      <c r="K10" s="159" t="str">
        <f>IF(COUNTA(TblF2[PUNTOS])&lt;&gt;COUNTA(TblF2[NIVEL]),"Atención, hay que completar el campo &lt;PUNTOS&gt;",IF(OR(MIN(TblF2[PUNTOS])&lt;&gt;VMin,MAX(TblF2[PUNTOS])&lt;&gt;10),"Atención, el mínimo debe ser "&amp;VMin&amp;" y el máximo 10",""))</f>
        <v>Atención, el mínimo debe ser 1 y el máximo 10</v>
      </c>
      <c r="M10" s="160" t="s">
        <v>129</v>
      </c>
      <c r="P10" s="159" t="str">
        <f>IF(COUNTA(TblF3[PUNTOS])&lt;&gt;COUNTA(TblF3[NIVEL]),"Atención, hay que completar el campo &lt;PUNTOS&gt;",IF(OR(MIN(TblF3[PUNTOS])&lt;&gt;VMin,MAX(TblF3[PUNTOS])&lt;&gt;10),"Atención, el mínimo debe ser "&amp;VMin&amp;" y el máximo 10",""))</f>
        <v>Atención, el mínimo debe ser 1 y el máximo 10</v>
      </c>
      <c r="R10" s="160" t="s">
        <v>129</v>
      </c>
      <c r="U10" s="159" t="str">
        <f>IF(COUNTA(TblF4[PUNTOS])&lt;&gt;COUNTA(TblF4[NIVEL]),"Atención, hay que completar el campo &lt;PUNTOS&gt;",IF(OR(MIN(TblF4[PUNTOS])&lt;&gt;VMin,MAX(TblF4[PUNTOS])&lt;&gt;10),"Atención, el mínimo debe ser "&amp;VMin&amp;" y el máximo 10",""))</f>
        <v>Atención, el mínimo debe ser 1 y el máximo 10</v>
      </c>
      <c r="W10" s="160" t="s">
        <v>129</v>
      </c>
      <c r="Z10" s="159" t="str">
        <f>IF(COUNTA(TblF5[PUNTOS])&lt;&gt;COUNTA(TblF5[NIVEL]),"Atención, hay que completar el campo &lt;PUNTOS&gt;",IF(OR(MIN(TblF5[PUNTOS])&lt;&gt;VMin,MAX(TblF5[PUNTOS])&lt;&gt;10),"Atención, el mínimo debe ser "&amp;VMin&amp;" y el máximo 10",""))</f>
        <v>Atención, el mínimo debe ser 1 y el máximo 10</v>
      </c>
      <c r="AB10" s="160" t="s">
        <v>129</v>
      </c>
      <c r="AE10" s="159" t="str">
        <f>IF(COUNTA(TblF6[PUNTOS])&lt;&gt;COUNTA(TblF6[NIVEL]),"Atención, hay que completar el campo &lt;PUNTOS&gt;",IF(OR(MIN(TblF6[PUNTOS])&lt;&gt;VMin,MAX(TblF6[PUNTOS])&lt;&gt;10),"Atención, el mínimo debe ser "&amp;VMin&amp;" y el máximo 10",""))</f>
        <v>Atención, el mínimo debe ser 1 y el máximo 10</v>
      </c>
      <c r="AG10" s="160" t="s">
        <v>129</v>
      </c>
      <c r="AJ10" s="159" t="str">
        <f>IF(COUNTA(TblF7[PUNTOS])&lt;&gt;COUNTA(TblF7[NIVEL]),"Atención, hay que completar el campo &lt;PUNTOS&gt;",IF(OR(MIN(TblF7[PUNTOS])&lt;&gt;VMin,MAX(TblF7[PUNTOS])&lt;&gt;10),"Atención, el mínimo debe ser "&amp;VMin&amp;" y el máximo 10",""))</f>
        <v>Atención, el mínimo debe ser 1 y el máximo 10</v>
      </c>
      <c r="AL10" s="160" t="s">
        <v>129</v>
      </c>
      <c r="AO10" s="159" t="str">
        <f>IF(COUNTA(TblF8[PUNTOS])&lt;&gt;COUNTA(TblF8[NIVEL]),"Atención, hay que completar el campo &lt;PUNTOS&gt;",IF(OR(MIN(TblF8[PUNTOS])&lt;&gt;VMin,MAX(TblF8[PUNTOS])&lt;&gt;10),"Atención, el mínimo debe ser "&amp;VMin&amp;" y el máximo 10",""))</f>
        <v>Atención, el mínimo debe ser 1 y el máximo 10</v>
      </c>
      <c r="AQ10" s="160" t="s">
        <v>129</v>
      </c>
      <c r="AT10" s="159" t="str">
        <f>IF(COUNTA(TblF9[PUNTOS])&lt;&gt;COUNTA(TblF9[NIVEL]),"Atención, hay que completar el campo &lt;PUNTOS&gt;",IF(OR(MIN(TblF9[PUNTOS])&lt;&gt;VMin,MAX(TblF9[PUNTOS])&lt;&gt;10),"Atención, el mínimo debe ser "&amp;VMin&amp;" y el máximo 10",""))</f>
        <v>Atención, el mínimo debe ser 1 y el máximo 10</v>
      </c>
      <c r="AV10" s="160" t="s">
        <v>129</v>
      </c>
      <c r="AY10" s="159" t="str">
        <f>IF(COUNTA(TblF10[PUNTOS])&lt;&gt;COUNTA(TblF10[NIVEL]),"Atención, hay que completar el campo &lt;PUNTOS&gt;",IF(OR(MIN(TblF10[PUNTOS])&lt;&gt;VMin,MAX(TblF10[PUNTOS])&lt;&gt;10),"Atención, el mínimo debe ser "&amp;VMin&amp;" y el máximo 10",""))</f>
        <v>Atención, el mínimo debe ser 1 y el máximo 10</v>
      </c>
      <c r="BA10" s="160" t="s">
        <v>129</v>
      </c>
      <c r="BD10" s="159" t="str">
        <f>IF(COUNTA(TblF11[PUNTOS])&lt;&gt;COUNTA(TblF11[NIVEL]),"Atención, hay que completar el campo &lt;PUNTOS&gt;",IF(OR(MIN(TblF11[PUNTOS])&lt;&gt;VMin,MAX(TblF11[PUNTOS])&lt;&gt;10),"Atención, el mínimo debe ser "&amp;VMin&amp;" y el máximo 10",""))</f>
        <v>Atención, el mínimo debe ser 1 y el máximo 10</v>
      </c>
      <c r="BF10" s="160" t="s">
        <v>129</v>
      </c>
      <c r="BI10" s="159" t="str">
        <f>IF(COUNTA(TblF12[PUNTOS])&lt;&gt;COUNTA(TblF12[NIVEL]),"Atención, hay que completar el campo &lt;PUNTOS&gt;",IF(OR(MIN(TblF12[PUNTOS])&lt;&gt;VMin,MAX(TblF12[PUNTOS])&lt;&gt;10),"Atención, el mínimo debe ser "&amp;VMin&amp;" y el máximo 10",""))</f>
        <v>Atención, el mínimo debe ser 1 y el máximo 10</v>
      </c>
      <c r="BK10" s="160" t="s">
        <v>129</v>
      </c>
      <c r="BN10" s="159" t="str">
        <f>IF(COUNTA(TblF13[PUNTOS])&lt;&gt;COUNTA(TblF13[NIVEL]),"Atención, hay que completar el campo &lt;PUNTOS&gt;",IF(OR(MIN(TblF13[PUNTOS])&lt;&gt;VMin,MAX(TblF13[PUNTOS])&lt;&gt;10),"Atención, el mínimo debe ser "&amp;VMin&amp;" y el máximo 10",""))</f>
        <v>Atención, el mínimo debe ser 1 y el máximo 10</v>
      </c>
      <c r="BP10" s="160" t="s">
        <v>129</v>
      </c>
      <c r="BS10" s="159" t="str">
        <f>IF(COUNTA(TblF14[PUNTOS])&lt;&gt;COUNTA(TblF14[NIVEL]),"Atención, hay que completar el campo &lt;PUNTOS&gt;",IF(OR(MIN(TblF14[PUNTOS])&lt;&gt;VMin,MAX(TblF14[PUNTOS])&lt;&gt;10),"Atención, el mínimo debe ser "&amp;VMin&amp;" y el máximo 10",""))</f>
        <v>Atención, el mínimo debe ser 1 y el máximo 10</v>
      </c>
      <c r="BU10" s="160" t="s">
        <v>129</v>
      </c>
      <c r="BX10" s="159" t="str">
        <f>IF(COUNTA(TblF15[PUNTOS])&lt;&gt;COUNTA(TblF15[NIVEL]),"Atención, hay que completar el campo &lt;PUNTOS&gt;",IF(OR(MIN(TblF15[PUNTOS])&lt;&gt;VMin,MAX(TblF15[PUNTOS])&lt;&gt;10),"Atención, el mínimo debe ser "&amp;VMin&amp;" y el máximo 10",""))</f>
        <v>Atención, el mínimo debe ser 1 y el máximo 10</v>
      </c>
      <c r="BZ10" s="160" t="s">
        <v>129</v>
      </c>
      <c r="CC10" s="159" t="str">
        <f>IF(COUNTA(TblF16[PUNTOS])&lt;&gt;COUNTA(TblF16[NIVEL]),"Atención, hay que completar el campo &lt;PUNTOS&gt;",IF(OR(MIN(TblF16[PUNTOS])&lt;&gt;VMin,MAX(TblF16[PUNTOS])&lt;&gt;10),"Atención, el mínimo debe ser "&amp;VMin&amp;" y el máximo 10",""))</f>
        <v>Atención, el mínimo debe ser 1 y el máximo 10</v>
      </c>
      <c r="CE10" s="160" t="s">
        <v>129</v>
      </c>
      <c r="CH10" s="159" t="str">
        <f>IF(COUNTA(TblF17[PUNTOS])&lt;&gt;COUNTA(TblF17[NIVEL]),"Atención, hay que completar el campo &lt;PUNTOS&gt;",IF(OR(MIN(TblF17[PUNTOS])&lt;&gt;VMin,MAX(TblF17[PUNTOS])&lt;&gt;10),"Atención, el mínimo debe ser "&amp;VMin&amp;" y el máximo 10",""))</f>
        <v>Atención, el mínimo debe ser 1 y el máximo 10</v>
      </c>
      <c r="CJ10" s="160" t="s">
        <v>129</v>
      </c>
      <c r="CM10" s="161" t="str">
        <f>IF(COUNTA(TblF18[PUNTOS])&lt;&gt;COUNTA(TblF18[NIVEL]),"Atención, hay que completar el campo &lt;PUNTOS&gt;",IF(OR(MIN(TblF18[PUNTOS])&lt;&gt;VMin,MAX(TblF18[PUNTOS])&lt;&gt;10),"Atención, el mínimo debe ser "&amp;VMin&amp;" y el máximo 10",""))</f>
        <v>Atención, el mínimo debe ser 1 y el máximo 10</v>
      </c>
      <c r="CO10" s="160" t="s">
        <v>129</v>
      </c>
      <c r="CR10" s="161" t="str">
        <f>IF(COUNTA(TblF19[PUNTOS])&lt;&gt;COUNTA(TblF19[NIVEL]),"Atención, hay que completar el campo &lt;PUNTOS&gt;",IF(OR(MIN(TblF19[PUNTOS])&lt;&gt;VMin,MAX(TblF19[PUNTOS])&lt;&gt;10),"Atención, el mínimo debe ser "&amp;VMin&amp;" y el máximo 10",""))</f>
        <v>Atención, el mínimo debe ser 1 y el máximo 10</v>
      </c>
      <c r="CT10" s="160" t="s">
        <v>129</v>
      </c>
      <c r="CW10" s="159" t="str">
        <f>IF(COUNTA(TblF20[PUNTOS])&lt;&gt;COUNTA(TblF20[NIVEL]),"Atención, hay que completar el campo &lt;PUNTOS&gt;",IF(OR(MIN(TblF20[PUNTOS])&lt;&gt;VMin,MAX(TblF20[PUNTOS])&lt;&gt;10),"Atención, el mínimo debe ser "&amp;VMin&amp;" y el máximo 10",""))</f>
        <v>Atención, el mínimo debe ser 1 y el máximo 10</v>
      </c>
      <c r="CY10" s="160" t="s">
        <v>129</v>
      </c>
      <c r="DB10" s="159" t="str">
        <f>IF(COUNTA(TblF21[PUNTOS])&lt;&gt;COUNTA(TblF21[NIVEL]),"Atención, hay que completar el campo &lt;PUNTOS&gt;",IF(OR(MIN(TblF21[PUNTOS])&lt;&gt;VMin,MAX(TblF21[PUNTOS])&lt;&gt;10),"Atención, el mínimo debe ser "&amp;VMin&amp;" y el máximo 10",""))</f>
        <v>Atención, el mínimo debe ser 1 y el máximo 10</v>
      </c>
      <c r="DD10" s="160" t="s">
        <v>129</v>
      </c>
      <c r="DG10" s="159" t="str">
        <f>IF(COUNTA(TblF22[PUNTOS])&lt;&gt;COUNTA(TblF22[NIVEL]),"Atención, hay que completar el campo &lt;PUNTOS&gt;",IF(OR(MIN(TblF22[PUNTOS])&lt;&gt;VMin,MAX(TblF22[PUNTOS])&lt;&gt;10),"Atención, el mínimo debe ser "&amp;VMin&amp;" y el máximo 10",""))</f>
        <v>Atención, el mínimo debe ser 1 y el máximo 10</v>
      </c>
      <c r="DI10" s="160" t="s">
        <v>129</v>
      </c>
      <c r="DL10" s="159" t="str">
        <f>IF(COUNTA(TblF23[PUNTOS])&lt;&gt;COUNTA(TblF23[NIVEL]),"Atención, hay que completar el campo &lt;PUNTOS&gt;",IF(OR(MIN(TblF23[PUNTOS])&lt;&gt;VMin,MAX(TblF23[PUNTOS])&lt;&gt;10),"Atención, el mínimo debe ser "&amp;VMin&amp;" y el máximo 10",""))</f>
        <v>Atención, el mínimo debe ser 1 y el máximo 10</v>
      </c>
      <c r="DN10" s="160" t="s">
        <v>129</v>
      </c>
      <c r="DQ10" s="159" t="str">
        <f>IF(COUNTA(TblF24[PUNTOS])&lt;&gt;COUNTA(TblF24[NIVEL]),"Atención, hay que completar el campo &lt;PUNTOS&gt;",IF(OR(MIN(TblF24[PUNTOS])&lt;&gt;VMin,MAX(TblF24[PUNTOS])&lt;&gt;10),"Atención, el mínimo debe ser "&amp;VMin&amp;" y el máximo 10",""))</f>
        <v>Atención, el mínimo debe ser 1 y el máximo 10</v>
      </c>
      <c r="DS10" s="160" t="s">
        <v>129</v>
      </c>
      <c r="DV10" s="159" t="str">
        <f>IF(COUNTA(TblF25[PUNTOS])&lt;&gt;COUNTA(TblF25[NIVEL]),"Atención, hay que completar el campo &lt;PUNTOS&gt;",IF(OR(MIN(TblF25[PUNTOS])&lt;&gt;VMin,MAX(TblF25[PUNTOS])&lt;&gt;10),"Atención, el mínimo debe ser "&amp;VMin&amp;" y el máximo 10",""))</f>
        <v>Atención, el mínimo debe ser 1 y el máximo 10</v>
      </c>
      <c r="DX10" s="160" t="s">
        <v>129</v>
      </c>
      <c r="EA10" s="159" t="str">
        <f>IF(COUNTA(TblF26[PUNTOS])&lt;&gt;COUNTA(TblF26[NIVEL]),"Atención, hay que completar el campo &lt;PUNTOS&gt;",IF(OR(MIN(TblF26[PUNTOS])&lt;&gt;VMin,MAX(TblF26[PUNTOS])&lt;&gt;10),"Atención, el mínimo debe ser "&amp;VMin&amp;" y el máximo 10",""))</f>
        <v>Atención, el mínimo debe ser 1 y el máximo 10</v>
      </c>
      <c r="EC10" s="160" t="s">
        <v>129</v>
      </c>
      <c r="EF10" s="159" t="str">
        <f>IF(COUNTA(TblF27[PUNTOS])&lt;&gt;COUNTA(TblF27[NIVEL]),"Atención, hay que completar el campo &lt;PUNTOS&gt;",IF(OR(MIN(TblF27[PUNTOS])&lt;&gt;VMin,MAX(TblF27[PUNTOS])&lt;&gt;10),"Atención, el mínimo debe ser "&amp;VMin&amp;" y el máximo 10",""))</f>
        <v>Atención, el mínimo debe ser 1 y el máximo 10</v>
      </c>
      <c r="EH10" s="160" t="s">
        <v>129</v>
      </c>
      <c r="EK10" s="159" t="str">
        <f>IF(COUNTA(TblF28[PUNTOS])&lt;&gt;COUNTA(TblF28[NIVEL]),"Atención, hay que completar el campo &lt;PUNTOS&gt;",IF(OR(MIN(TblF28[PUNTOS])&lt;&gt;VMin,MAX(TblF28[PUNTOS])&lt;&gt;10),"Atención, el mínimo debe ser "&amp;VMin&amp;" y el máximo 10",""))</f>
        <v>Atención, el mínimo debe ser 1 y el máximo 10</v>
      </c>
      <c r="EM10" s="160" t="s">
        <v>129</v>
      </c>
      <c r="EP10" s="159" t="str">
        <f>IF(COUNTA(TblF29[PUNTOS])&lt;&gt;COUNTA(TblF29[NIVEL]),"Atención, hay que completar el campo &lt;PUNTOS&gt;",IF(OR(MIN(TblF29[PUNTOS])&lt;&gt;VMin,MAX(TblF29[PUNTOS])&lt;&gt;10),"Atención, el mínimo debe ser "&amp;VMin&amp;" y el máximo 10",""))</f>
        <v>Atención, el mínimo debe ser 1 y el máximo 10</v>
      </c>
      <c r="ER10" s="160" t="s">
        <v>129</v>
      </c>
      <c r="EU10" s="159" t="str">
        <f>IF(COUNTA(TblF30[PUNTOS])&lt;&gt;COUNTA(TblF30[NIVEL]),"Atención, hay que completar el campo &lt;PUNTOS&gt;",IF(OR(MIN(TblF30[PUNTOS])&lt;&gt;VMin,MAX(TblF30[PUNTOS])&lt;&gt;10),"Atención, el mínimo debe ser "&amp;VMin&amp;" y el máximo 10",""))</f>
        <v>Atención, el mínimo debe ser 1 y el máximo 10</v>
      </c>
    </row>
    <row r="11" spans="1:152" ht="25.5" customHeight="1" x14ac:dyDescent="0.2">
      <c r="C11" s="162" t="s">
        <v>34</v>
      </c>
      <c r="D11" s="162" t="s">
        <v>35</v>
      </c>
      <c r="E11" s="162" t="s">
        <v>33</v>
      </c>
      <c r="F11" s="162" t="s">
        <v>36</v>
      </c>
      <c r="H11" s="162" t="s">
        <v>34</v>
      </c>
      <c r="I11" s="162" t="s">
        <v>35</v>
      </c>
      <c r="J11" s="162" t="s">
        <v>33</v>
      </c>
      <c r="K11" s="162" t="s">
        <v>36</v>
      </c>
      <c r="M11" s="162" t="s">
        <v>34</v>
      </c>
      <c r="N11" s="162" t="s">
        <v>35</v>
      </c>
      <c r="O11" s="162" t="s">
        <v>33</v>
      </c>
      <c r="P11" s="162" t="s">
        <v>36</v>
      </c>
      <c r="R11" s="162" t="s">
        <v>34</v>
      </c>
      <c r="S11" s="162" t="s">
        <v>35</v>
      </c>
      <c r="T11" s="162" t="s">
        <v>33</v>
      </c>
      <c r="U11" s="162" t="s">
        <v>36</v>
      </c>
      <c r="W11" s="162" t="s">
        <v>34</v>
      </c>
      <c r="X11" s="162" t="s">
        <v>35</v>
      </c>
      <c r="Y11" s="162" t="s">
        <v>33</v>
      </c>
      <c r="Z11" s="162" t="s">
        <v>36</v>
      </c>
      <c r="AB11" s="162" t="s">
        <v>34</v>
      </c>
      <c r="AC11" s="162" t="s">
        <v>35</v>
      </c>
      <c r="AD11" s="162" t="s">
        <v>33</v>
      </c>
      <c r="AE11" s="162" t="s">
        <v>36</v>
      </c>
      <c r="AG11" s="162" t="s">
        <v>34</v>
      </c>
      <c r="AH11" s="162" t="s">
        <v>35</v>
      </c>
      <c r="AI11" s="162" t="s">
        <v>33</v>
      </c>
      <c r="AJ11" s="162" t="s">
        <v>36</v>
      </c>
      <c r="AL11" s="162" t="s">
        <v>34</v>
      </c>
      <c r="AM11" s="162" t="s">
        <v>35</v>
      </c>
      <c r="AN11" s="162" t="s">
        <v>33</v>
      </c>
      <c r="AO11" s="162" t="s">
        <v>36</v>
      </c>
      <c r="AQ11" s="162" t="s">
        <v>34</v>
      </c>
      <c r="AR11" s="162" t="s">
        <v>35</v>
      </c>
      <c r="AS11" s="162" t="s">
        <v>33</v>
      </c>
      <c r="AT11" s="162" t="s">
        <v>36</v>
      </c>
      <c r="AV11" s="162" t="s">
        <v>34</v>
      </c>
      <c r="AW11" s="162" t="s">
        <v>35</v>
      </c>
      <c r="AX11" s="162" t="s">
        <v>33</v>
      </c>
      <c r="AY11" s="162" t="s">
        <v>36</v>
      </c>
      <c r="BA11" s="162" t="s">
        <v>34</v>
      </c>
      <c r="BB11" s="162" t="s">
        <v>35</v>
      </c>
      <c r="BC11" s="162" t="s">
        <v>33</v>
      </c>
      <c r="BD11" s="162" t="s">
        <v>36</v>
      </c>
      <c r="BF11" s="162" t="s">
        <v>34</v>
      </c>
      <c r="BG11" s="162" t="s">
        <v>35</v>
      </c>
      <c r="BH11" s="162" t="s">
        <v>33</v>
      </c>
      <c r="BI11" s="162" t="s">
        <v>36</v>
      </c>
      <c r="BK11" s="162" t="s">
        <v>34</v>
      </c>
      <c r="BL11" s="162" t="s">
        <v>35</v>
      </c>
      <c r="BM11" s="162" t="s">
        <v>33</v>
      </c>
      <c r="BN11" s="162" t="s">
        <v>36</v>
      </c>
      <c r="BP11" s="162" t="s">
        <v>34</v>
      </c>
      <c r="BQ11" s="162" t="s">
        <v>35</v>
      </c>
      <c r="BR11" s="162" t="s">
        <v>33</v>
      </c>
      <c r="BS11" s="162" t="s">
        <v>36</v>
      </c>
      <c r="BU11" s="162" t="s">
        <v>34</v>
      </c>
      <c r="BV11" s="162" t="s">
        <v>35</v>
      </c>
      <c r="BW11" s="162" t="s">
        <v>33</v>
      </c>
      <c r="BX11" s="162" t="s">
        <v>36</v>
      </c>
      <c r="BZ11" s="162" t="s">
        <v>34</v>
      </c>
      <c r="CA11" s="162" t="s">
        <v>35</v>
      </c>
      <c r="CB11" s="162" t="s">
        <v>33</v>
      </c>
      <c r="CC11" s="162" t="s">
        <v>36</v>
      </c>
      <c r="CE11" s="162" t="s">
        <v>34</v>
      </c>
      <c r="CF11" s="162" t="s">
        <v>35</v>
      </c>
      <c r="CG11" s="162" t="s">
        <v>33</v>
      </c>
      <c r="CH11" s="162" t="s">
        <v>36</v>
      </c>
      <c r="CJ11" s="162" t="s">
        <v>34</v>
      </c>
      <c r="CK11" s="162" t="s">
        <v>35</v>
      </c>
      <c r="CL11" s="162" t="s">
        <v>33</v>
      </c>
      <c r="CM11" s="162" t="s">
        <v>36</v>
      </c>
      <c r="CO11" s="162" t="s">
        <v>34</v>
      </c>
      <c r="CP11" s="162" t="s">
        <v>35</v>
      </c>
      <c r="CQ11" s="162" t="s">
        <v>33</v>
      </c>
      <c r="CR11" s="162" t="s">
        <v>36</v>
      </c>
      <c r="CT11" s="162" t="s">
        <v>34</v>
      </c>
      <c r="CU11" s="162" t="s">
        <v>35</v>
      </c>
      <c r="CV11" s="162" t="s">
        <v>33</v>
      </c>
      <c r="CW11" s="162" t="s">
        <v>36</v>
      </c>
      <c r="CY11" s="162" t="s">
        <v>34</v>
      </c>
      <c r="CZ11" s="162" t="s">
        <v>35</v>
      </c>
      <c r="DA11" s="162" t="s">
        <v>33</v>
      </c>
      <c r="DB11" s="162" t="s">
        <v>36</v>
      </c>
      <c r="DD11" s="162" t="s">
        <v>34</v>
      </c>
      <c r="DE11" s="162" t="s">
        <v>35</v>
      </c>
      <c r="DF11" s="162" t="s">
        <v>33</v>
      </c>
      <c r="DG11" s="162" t="s">
        <v>36</v>
      </c>
      <c r="DI11" s="162" t="s">
        <v>34</v>
      </c>
      <c r="DJ11" s="162" t="s">
        <v>35</v>
      </c>
      <c r="DK11" s="162" t="s">
        <v>33</v>
      </c>
      <c r="DL11" s="162" t="s">
        <v>36</v>
      </c>
      <c r="DN11" s="162" t="s">
        <v>34</v>
      </c>
      <c r="DO11" s="162" t="s">
        <v>35</v>
      </c>
      <c r="DP11" s="162" t="s">
        <v>33</v>
      </c>
      <c r="DQ11" s="162" t="s">
        <v>36</v>
      </c>
      <c r="DS11" s="162" t="s">
        <v>34</v>
      </c>
      <c r="DT11" s="162" t="s">
        <v>35</v>
      </c>
      <c r="DU11" s="162" t="s">
        <v>33</v>
      </c>
      <c r="DV11" s="162" t="s">
        <v>36</v>
      </c>
      <c r="DX11" s="162" t="s">
        <v>34</v>
      </c>
      <c r="DY11" s="162" t="s">
        <v>35</v>
      </c>
      <c r="DZ11" s="162" t="s">
        <v>33</v>
      </c>
      <c r="EA11" s="162" t="s">
        <v>36</v>
      </c>
      <c r="EC11" s="162" t="s">
        <v>34</v>
      </c>
      <c r="ED11" s="162" t="s">
        <v>35</v>
      </c>
      <c r="EE11" s="162" t="s">
        <v>33</v>
      </c>
      <c r="EF11" s="162" t="s">
        <v>36</v>
      </c>
      <c r="EH11" s="162" t="s">
        <v>34</v>
      </c>
      <c r="EI11" s="162" t="s">
        <v>35</v>
      </c>
      <c r="EJ11" s="162" t="s">
        <v>33</v>
      </c>
      <c r="EK11" s="162" t="s">
        <v>36</v>
      </c>
      <c r="EM11" s="162" t="s">
        <v>34</v>
      </c>
      <c r="EN11" s="162" t="s">
        <v>35</v>
      </c>
      <c r="EO11" s="162" t="s">
        <v>33</v>
      </c>
      <c r="EP11" s="162" t="s">
        <v>36</v>
      </c>
      <c r="ER11" s="162" t="s">
        <v>34</v>
      </c>
      <c r="ES11" s="162" t="s">
        <v>35</v>
      </c>
      <c r="ET11" s="162" t="s">
        <v>33</v>
      </c>
      <c r="EU11" s="162" t="s">
        <v>36</v>
      </c>
    </row>
    <row r="12" spans="1:152" s="147" customFormat="1" ht="51" customHeight="1" x14ac:dyDescent="0.25">
      <c r="C12" s="163">
        <v>0</v>
      </c>
      <c r="D12" s="163"/>
      <c r="E12" s="163"/>
      <c r="F12" s="284">
        <f>VLOOKUP(COUNTA(TblF1[NIVEL]),PtosFactores,MATCH(ROW()-ROW(TblF1[])+1,CabPtosFactores,0),0)</f>
        <v>1</v>
      </c>
      <c r="H12" s="163">
        <v>0</v>
      </c>
      <c r="I12" s="163"/>
      <c r="J12" s="163"/>
      <c r="K12" s="284">
        <f>VLOOKUP(COUNTA(TblF2[NIVEL]),PtosFactores,MATCH(ROW()-ROW(TblF2[])+1,CabPtosFactores,0),0)</f>
        <v>1</v>
      </c>
      <c r="M12" s="163">
        <v>0</v>
      </c>
      <c r="N12" s="163"/>
      <c r="O12" s="163"/>
      <c r="P12" s="284">
        <f>VLOOKUP(COUNTA(TblF3[NIVEL]),PtosFactores,MATCH(ROW()-ROW(TblF3[])+1,CabPtosFactores,0),0)</f>
        <v>1</v>
      </c>
      <c r="R12" s="163">
        <v>0</v>
      </c>
      <c r="S12" s="163"/>
      <c r="T12" s="163"/>
      <c r="U12" s="284">
        <f>VLOOKUP(COUNTA(TblF4[NIVEL]),PtosFactores,MATCH(ROW()-ROW(TblF4[])+1,CabPtosFactores,0),0)</f>
        <v>1</v>
      </c>
      <c r="W12" s="163">
        <v>0</v>
      </c>
      <c r="X12" s="163"/>
      <c r="Y12" s="163"/>
      <c r="Z12" s="284">
        <f>VLOOKUP(COUNTA(TblF5[NIVEL]),PtosFactores,MATCH(ROW()-ROW(TblF5[])+1,CabPtosFactores,0),0)</f>
        <v>1</v>
      </c>
      <c r="AB12" s="163">
        <v>0</v>
      </c>
      <c r="AC12" s="163"/>
      <c r="AD12" s="163"/>
      <c r="AE12" s="284">
        <f>VLOOKUP(COUNTA(TblF6[NIVEL]),PtosFactores,MATCH(ROW()-ROW(TblF6[])+1,CabPtosFactores,0),0)</f>
        <v>1</v>
      </c>
      <c r="AG12" s="163">
        <v>0</v>
      </c>
      <c r="AH12" s="163"/>
      <c r="AI12" s="163"/>
      <c r="AJ12" s="284">
        <f>VLOOKUP(COUNTA(TblF7[NIVEL]),PtosFactores,MATCH(ROW()-ROW(TblF7[])+1,CabPtosFactores,0),0)</f>
        <v>1</v>
      </c>
      <c r="AL12" s="163">
        <v>0</v>
      </c>
      <c r="AM12" s="163"/>
      <c r="AN12" s="163"/>
      <c r="AO12" s="284">
        <f>VLOOKUP(COUNTA(TblF8[NIVEL]),PtosFactores,MATCH(ROW()-ROW(TblF8[])+1,CabPtosFactores,0),0)</f>
        <v>1</v>
      </c>
      <c r="AQ12" s="163">
        <v>0</v>
      </c>
      <c r="AR12" s="163"/>
      <c r="AS12" s="163"/>
      <c r="AT12" s="284">
        <f>VLOOKUP(COUNTA(TblF9[NIVEL]),PtosFactores,MATCH(ROW()-ROW(TblF9[])+1,CabPtosFactores,0),0)</f>
        <v>1</v>
      </c>
      <c r="AV12" s="163">
        <v>0</v>
      </c>
      <c r="AW12" s="163"/>
      <c r="AX12" s="163"/>
      <c r="AY12" s="284">
        <f>VLOOKUP(COUNTA(TblF10[NIVEL]),PtosFactores,MATCH(ROW()-ROW(TblF10[])+1,CabPtosFactores,0),0)</f>
        <v>1</v>
      </c>
      <c r="BA12" s="163">
        <v>0</v>
      </c>
      <c r="BB12" s="163"/>
      <c r="BC12" s="163"/>
      <c r="BD12" s="284">
        <f>VLOOKUP(COUNTA(TblF11[NIVEL]),PtosFactores,MATCH(ROW()-ROW(TblF11[])+1,CabPtosFactores,0),0)</f>
        <v>1</v>
      </c>
      <c r="BF12" s="163">
        <v>0</v>
      </c>
      <c r="BG12" s="163"/>
      <c r="BH12" s="163"/>
      <c r="BI12" s="284">
        <f>VLOOKUP(COUNTA(TblF12[NIVEL]),PtosFactores,MATCH(ROW()-ROW(TblF12[])+1,CabPtosFactores,0),0)</f>
        <v>1</v>
      </c>
      <c r="BK12" s="163">
        <v>0</v>
      </c>
      <c r="BL12" s="163"/>
      <c r="BM12" s="163"/>
      <c r="BN12" s="284">
        <f>VLOOKUP(COUNTA(TblF13[NIVEL]),PtosFactores,MATCH(ROW()-ROW(TblF13[])+1,CabPtosFactores,0),0)</f>
        <v>1</v>
      </c>
      <c r="BP12" s="163">
        <v>0</v>
      </c>
      <c r="BQ12" s="163"/>
      <c r="BR12" s="163"/>
      <c r="BS12" s="284">
        <f>VLOOKUP(COUNTA(TblF14[NIVEL]),PtosFactores,MATCH(ROW()-ROW(TblF14[])+1,CabPtosFactores,0),0)</f>
        <v>1</v>
      </c>
      <c r="BU12" s="163">
        <v>0</v>
      </c>
      <c r="BV12" s="163"/>
      <c r="BW12" s="163"/>
      <c r="BX12" s="284">
        <f>VLOOKUP(COUNTA(TblF15[NIVEL]),PtosFactores,MATCH(ROW()-ROW(TblF15[])+1,CabPtosFactores,0),0)</f>
        <v>1</v>
      </c>
      <c r="BZ12" s="163">
        <v>0</v>
      </c>
      <c r="CA12" s="163"/>
      <c r="CB12" s="163"/>
      <c r="CC12" s="284">
        <f>VLOOKUP(COUNTA(TblF16[NIVEL]),PtosFactores,MATCH(ROW()-ROW(TblF16[])+1,CabPtosFactores,0),0)</f>
        <v>1</v>
      </c>
      <c r="CE12" s="163">
        <v>0</v>
      </c>
      <c r="CF12" s="163"/>
      <c r="CG12" s="163"/>
      <c r="CH12" s="284">
        <f>VLOOKUP(COUNTA(TblF17[NIVEL]),PtosFactores,MATCH(ROW()-ROW(TblF17[])+1,CabPtosFactores,0),0)</f>
        <v>1</v>
      </c>
      <c r="CJ12" s="163">
        <v>0</v>
      </c>
      <c r="CK12" s="163"/>
      <c r="CL12" s="163"/>
      <c r="CM12" s="284">
        <f>VLOOKUP(COUNTA(TblF18[NIVEL]),PtosFactores,MATCH(ROW()-ROW(TblF18[])+1,CabPtosFactores,0),0)</f>
        <v>1</v>
      </c>
      <c r="CO12" s="163">
        <v>0</v>
      </c>
      <c r="CP12" s="163"/>
      <c r="CQ12" s="163"/>
      <c r="CR12" s="284">
        <f>VLOOKUP(COUNTA(TblF19[NIVEL]),PtosFactores,MATCH(ROW()-ROW(TblF19[])+1,CabPtosFactores,0),0)</f>
        <v>1</v>
      </c>
      <c r="CT12" s="163">
        <v>0</v>
      </c>
      <c r="CU12" s="163"/>
      <c r="CV12" s="163"/>
      <c r="CW12" s="284">
        <f>VLOOKUP(COUNTA(TblF20[NIVEL]),PtosFactores,MATCH(ROW()-ROW(TblF20[])+1,CabPtosFactores,0),0)</f>
        <v>1</v>
      </c>
      <c r="CY12" s="163">
        <v>0</v>
      </c>
      <c r="CZ12" s="163"/>
      <c r="DA12" s="163"/>
      <c r="DB12" s="284">
        <f>VLOOKUP(COUNTA(TblF21[NIVEL]),PtosFactores,MATCH(ROW()-ROW(TblF21[])+1,CabPtosFactores,0),0)</f>
        <v>1</v>
      </c>
      <c r="DD12" s="163">
        <v>0</v>
      </c>
      <c r="DE12" s="163"/>
      <c r="DF12" s="163"/>
      <c r="DG12" s="284">
        <f>VLOOKUP(COUNTA(TblF22[NIVEL]),PtosFactores,MATCH(ROW()-ROW(TblF22[])+1,CabPtosFactores,0),0)</f>
        <v>1</v>
      </c>
      <c r="DI12" s="163">
        <v>0</v>
      </c>
      <c r="DJ12" s="163"/>
      <c r="DK12" s="163"/>
      <c r="DL12" s="284">
        <f>VLOOKUP(COUNTA(TblF23[NIVEL]),PtosFactores,MATCH(ROW()-ROW(TblF23[])+1,CabPtosFactores,0),0)</f>
        <v>1</v>
      </c>
      <c r="DN12" s="163">
        <v>0</v>
      </c>
      <c r="DO12" s="163"/>
      <c r="DP12" s="163"/>
      <c r="DQ12" s="284">
        <f>VLOOKUP(COUNTA(TblF24[NIVEL]),PtosFactores,MATCH(ROW()-ROW(TblF24[])+1,CabPtosFactores,0),0)</f>
        <v>1</v>
      </c>
      <c r="DS12" s="163">
        <v>0</v>
      </c>
      <c r="DT12" s="163"/>
      <c r="DU12" s="163"/>
      <c r="DV12" s="284">
        <f>VLOOKUP(COUNTA(TblF25[NIVEL]),PtosFactores,MATCH(ROW()-ROW(TblF25[])+1,CabPtosFactores,0),0)</f>
        <v>1</v>
      </c>
      <c r="DX12" s="163">
        <v>0</v>
      </c>
      <c r="DY12" s="163"/>
      <c r="DZ12" s="163"/>
      <c r="EA12" s="284">
        <f>VLOOKUP(COUNTA(TblF26[NIVEL]),PtosFactores,MATCH(ROW()-ROW(TblF26[])+1,CabPtosFactores,0),0)</f>
        <v>1</v>
      </c>
      <c r="EC12" s="163">
        <v>0</v>
      </c>
      <c r="ED12" s="163"/>
      <c r="EE12" s="163"/>
      <c r="EF12" s="284">
        <f>VLOOKUP(COUNTA(TblF27[NIVEL]),PtosFactores,MATCH(ROW()-ROW(TblF27[])+1,CabPtosFactores,0),0)</f>
        <v>1</v>
      </c>
      <c r="EH12" s="163">
        <v>0</v>
      </c>
      <c r="EI12" s="163"/>
      <c r="EJ12" s="163"/>
      <c r="EK12" s="284">
        <f>VLOOKUP(COUNTA(TblF28[NIVEL]),PtosFactores,MATCH(ROW()-ROW(TblF28[])+1,CabPtosFactores,0),0)</f>
        <v>1</v>
      </c>
      <c r="EM12" s="163">
        <v>0</v>
      </c>
      <c r="EN12" s="163"/>
      <c r="EO12" s="163"/>
      <c r="EP12" s="284">
        <f>VLOOKUP(COUNTA(TblF29[NIVEL]),PtosFactores,MATCH(ROW()-ROW(TblF29[])+1,CabPtosFactores,0),0)</f>
        <v>1</v>
      </c>
      <c r="ER12" s="163">
        <v>0</v>
      </c>
      <c r="ES12" s="163"/>
      <c r="ET12" s="163"/>
      <c r="EU12" s="284">
        <f>VLOOKUP(COUNTA(TblF30[NIVEL]),PtosFactores,MATCH(ROW()-ROW(TblF30[])+1,CabPtosFactores,0),0)</f>
        <v>1</v>
      </c>
    </row>
    <row r="13" spans="1:152" s="147" customFormat="1" ht="48" customHeight="1" x14ac:dyDescent="0.2">
      <c r="A13" s="123"/>
      <c r="C13" s="145"/>
      <c r="D13" s="145"/>
      <c r="E13" s="145"/>
      <c r="F13" s="145"/>
      <c r="H13" s="163"/>
      <c r="I13" s="163"/>
      <c r="J13" s="163"/>
      <c r="K13" s="164"/>
      <c r="M13" s="123"/>
      <c r="N13" s="123"/>
      <c r="O13" s="123"/>
      <c r="P13" s="123"/>
      <c r="R13" s="163"/>
      <c r="S13" s="163"/>
      <c r="T13" s="163"/>
      <c r="U13" s="164"/>
      <c r="W13" s="123"/>
      <c r="X13" s="123"/>
      <c r="Y13" s="123"/>
      <c r="Z13" s="123"/>
      <c r="AB13" s="163"/>
      <c r="AC13" s="163"/>
      <c r="AD13" s="163"/>
      <c r="AE13" s="164"/>
      <c r="AG13" s="163"/>
      <c r="AH13" s="163"/>
      <c r="AI13" s="163"/>
      <c r="AJ13" s="164"/>
      <c r="AL13" s="163"/>
      <c r="AM13" s="163"/>
      <c r="AN13" s="163"/>
      <c r="AO13" s="164"/>
      <c r="AQ13" s="163"/>
      <c r="AR13" s="163"/>
      <c r="AS13" s="163"/>
      <c r="AT13" s="164"/>
      <c r="AV13" s="163"/>
      <c r="AW13" s="163"/>
      <c r="AX13" s="163"/>
      <c r="AY13" s="164"/>
      <c r="BA13" s="163"/>
      <c r="BB13" s="163"/>
      <c r="BC13" s="163"/>
      <c r="BD13" s="164"/>
      <c r="BF13" s="163"/>
      <c r="BG13" s="163"/>
      <c r="BH13" s="163"/>
      <c r="BI13" s="164"/>
      <c r="BK13" s="163"/>
      <c r="BL13" s="163"/>
      <c r="BM13" s="163"/>
      <c r="BN13" s="164"/>
      <c r="BP13" s="163"/>
      <c r="BQ13" s="163"/>
      <c r="BR13" s="163"/>
      <c r="BS13" s="164"/>
      <c r="BU13" s="163"/>
      <c r="BV13" s="163"/>
      <c r="BW13" s="163"/>
      <c r="BX13" s="164"/>
      <c r="BZ13" s="163"/>
      <c r="CA13" s="163"/>
      <c r="CB13" s="163"/>
      <c r="CC13" s="164"/>
      <c r="CE13" s="163"/>
      <c r="CF13" s="163"/>
      <c r="CG13" s="163"/>
      <c r="CH13" s="164"/>
      <c r="CJ13" s="165"/>
      <c r="CK13" s="165"/>
      <c r="CL13" s="165"/>
      <c r="CM13" s="166"/>
      <c r="CO13" s="165"/>
      <c r="CP13" s="165"/>
      <c r="CQ13" s="165"/>
      <c r="CR13" s="166"/>
      <c r="CT13" s="163"/>
      <c r="CU13" s="163"/>
      <c r="CV13" s="163"/>
      <c r="CW13" s="164"/>
    </row>
    <row r="14" spans="1:152" s="147" customFormat="1" ht="51.75" customHeight="1" x14ac:dyDescent="0.2">
      <c r="C14" s="145"/>
      <c r="D14" s="145"/>
      <c r="E14" s="145"/>
      <c r="F14" s="145"/>
      <c r="H14" s="163"/>
      <c r="I14" s="163"/>
      <c r="J14" s="163"/>
      <c r="K14" s="164"/>
      <c r="M14" s="123"/>
      <c r="N14" s="123"/>
      <c r="O14" s="123"/>
      <c r="P14" s="123"/>
      <c r="R14" s="163"/>
      <c r="S14" s="163"/>
      <c r="T14" s="163"/>
      <c r="U14" s="164"/>
      <c r="W14" s="123"/>
      <c r="X14" s="123"/>
      <c r="Y14" s="123"/>
      <c r="Z14" s="123"/>
      <c r="AB14" s="163"/>
      <c r="AC14" s="163"/>
      <c r="AD14" s="163"/>
      <c r="AE14" s="164"/>
      <c r="AG14" s="163"/>
      <c r="AH14" s="163"/>
      <c r="AI14" s="163"/>
      <c r="AJ14" s="164"/>
      <c r="AL14" s="163"/>
      <c r="AM14" s="163"/>
      <c r="AN14" s="163"/>
      <c r="AO14" s="164"/>
      <c r="AQ14" s="163"/>
      <c r="AR14" s="163"/>
      <c r="AS14" s="163"/>
      <c r="AT14" s="164"/>
      <c r="AV14" s="163"/>
      <c r="AW14" s="163"/>
      <c r="AX14" s="163"/>
      <c r="AY14" s="164"/>
      <c r="BA14" s="163"/>
      <c r="BB14" s="163"/>
      <c r="BC14" s="163"/>
      <c r="BD14" s="164"/>
      <c r="BF14" s="163"/>
      <c r="BG14" s="163"/>
      <c r="BH14" s="163"/>
      <c r="BI14" s="164"/>
      <c r="BK14" s="163"/>
      <c r="BL14" s="163"/>
      <c r="BM14" s="163"/>
      <c r="BN14" s="164"/>
      <c r="BP14" s="163"/>
      <c r="BQ14" s="163"/>
      <c r="BR14" s="163"/>
      <c r="BS14" s="164"/>
      <c r="BU14" s="163"/>
      <c r="BV14" s="163"/>
      <c r="BW14" s="163"/>
      <c r="BX14" s="164"/>
      <c r="BZ14" s="163"/>
      <c r="CA14" s="163"/>
      <c r="CB14" s="163"/>
      <c r="CC14" s="164"/>
      <c r="CE14" s="163"/>
      <c r="CF14" s="163"/>
      <c r="CG14" s="163"/>
      <c r="CH14" s="164"/>
      <c r="CJ14" s="163"/>
      <c r="CK14" s="163"/>
      <c r="CL14" s="163"/>
      <c r="CM14" s="164"/>
      <c r="CO14" s="165"/>
      <c r="CP14" s="165"/>
      <c r="CQ14" s="165"/>
      <c r="CR14" s="166"/>
      <c r="CT14" s="163"/>
      <c r="CU14" s="163"/>
      <c r="CV14" s="163"/>
      <c r="CW14" s="164"/>
    </row>
    <row r="15" spans="1:152" s="147" customFormat="1" ht="45.75" customHeight="1" x14ac:dyDescent="0.2">
      <c r="C15" s="145"/>
      <c r="D15" s="145"/>
      <c r="E15" s="145"/>
      <c r="F15" s="145"/>
      <c r="H15" s="145"/>
      <c r="I15" s="145"/>
      <c r="J15" s="145"/>
      <c r="K15" s="145"/>
      <c r="M15" s="123"/>
      <c r="N15" s="123"/>
      <c r="O15" s="123"/>
      <c r="P15" s="123"/>
      <c r="R15" s="163"/>
      <c r="S15" s="163"/>
      <c r="T15" s="163"/>
      <c r="U15" s="164"/>
      <c r="W15" s="123"/>
      <c r="X15" s="123"/>
      <c r="Y15" s="123"/>
      <c r="Z15" s="123"/>
      <c r="AB15" s="163"/>
      <c r="AC15" s="163"/>
      <c r="AD15" s="163"/>
      <c r="AE15" s="164"/>
      <c r="AG15" s="163"/>
      <c r="AH15" s="163"/>
      <c r="AI15" s="163"/>
      <c r="AJ15" s="164"/>
      <c r="AL15" s="163"/>
      <c r="AM15" s="163"/>
      <c r="AN15" s="163"/>
      <c r="AO15" s="164"/>
      <c r="AQ15" s="163"/>
      <c r="AR15" s="163"/>
      <c r="AS15" s="163"/>
      <c r="AT15" s="164"/>
      <c r="AV15" s="163"/>
      <c r="AW15" s="163"/>
      <c r="AX15" s="163"/>
      <c r="AY15" s="164"/>
      <c r="BA15" s="163"/>
      <c r="BB15" s="163"/>
      <c r="BC15" s="163"/>
      <c r="BD15" s="164"/>
      <c r="BF15" s="163"/>
      <c r="BG15" s="163"/>
      <c r="BH15" s="163"/>
      <c r="BI15" s="164"/>
      <c r="BK15" s="163"/>
      <c r="BL15" s="163"/>
      <c r="BM15" s="163"/>
      <c r="BN15" s="164"/>
      <c r="BZ15" s="163"/>
      <c r="CA15" s="163"/>
      <c r="CB15" s="163"/>
      <c r="CC15" s="164"/>
      <c r="CE15" s="163"/>
      <c r="CF15" s="163"/>
      <c r="CG15" s="163"/>
      <c r="CH15" s="164"/>
    </row>
    <row r="16" spans="1:152" s="147" customFormat="1" ht="43.5" customHeight="1" x14ac:dyDescent="0.2">
      <c r="C16" s="145"/>
      <c r="D16" s="145"/>
      <c r="E16" s="145"/>
      <c r="F16" s="145"/>
      <c r="H16" s="145"/>
      <c r="I16" s="145"/>
      <c r="J16" s="145"/>
      <c r="K16" s="145"/>
      <c r="M16" s="123"/>
      <c r="N16" s="123"/>
      <c r="O16" s="123"/>
      <c r="P16" s="123"/>
      <c r="R16" s="123"/>
      <c r="S16" s="123"/>
      <c r="T16" s="123"/>
      <c r="U16" s="123"/>
      <c r="W16" s="123"/>
      <c r="X16" s="123"/>
      <c r="Y16" s="123"/>
      <c r="Z16" s="123"/>
      <c r="AB16" s="163"/>
      <c r="AC16" s="163"/>
      <c r="AD16" s="163"/>
      <c r="AE16" s="164"/>
      <c r="BZ16" s="163"/>
      <c r="CA16" s="163"/>
      <c r="CB16" s="163"/>
      <c r="CC16" s="164"/>
      <c r="DD16" s="123"/>
      <c r="DE16" s="123"/>
      <c r="DF16" s="123"/>
      <c r="DG16" s="123"/>
    </row>
    <row r="17" ht="43.5" customHeight="1" x14ac:dyDescent="0.2"/>
    <row r="18" ht="43.5" customHeight="1" x14ac:dyDescent="0.2"/>
  </sheetData>
  <sheetProtection formatCells="0" formatColumns="0" formatRows="0" insertColumns="0" insertRows="0" insertHyperlinks="0" deleteColumns="0" deleteRows="0" selectLockedCells="1" sort="0" autoFilter="0" pivotTables="0"/>
  <mergeCells count="60">
    <mergeCell ref="DX6:EA8"/>
    <mergeCell ref="EC6:EF8"/>
    <mergeCell ref="EH6:EK8"/>
    <mergeCell ref="EM6:EP8"/>
    <mergeCell ref="ER6:EU8"/>
    <mergeCell ref="CY6:DB8"/>
    <mergeCell ref="DD6:DG8"/>
    <mergeCell ref="DI6:DL8"/>
    <mergeCell ref="DN6:DQ8"/>
    <mergeCell ref="DS6:DV8"/>
    <mergeCell ref="BZ6:CC8"/>
    <mergeCell ref="CE6:CH8"/>
    <mergeCell ref="CJ6:CM8"/>
    <mergeCell ref="CO6:CR8"/>
    <mergeCell ref="CT6:CW8"/>
    <mergeCell ref="BA6:BD8"/>
    <mergeCell ref="BF6:BI8"/>
    <mergeCell ref="BK6:BN8"/>
    <mergeCell ref="BP6:BS8"/>
    <mergeCell ref="BU6:BX8"/>
    <mergeCell ref="AB6:AE8"/>
    <mergeCell ref="AG6:AJ8"/>
    <mergeCell ref="AL6:AO8"/>
    <mergeCell ref="AQ6:AT8"/>
    <mergeCell ref="AV6:AY8"/>
    <mergeCell ref="C6:F8"/>
    <mergeCell ref="H6:K8"/>
    <mergeCell ref="M6:P8"/>
    <mergeCell ref="R6:U8"/>
    <mergeCell ref="W6:Z8"/>
    <mergeCell ref="C4:F4"/>
    <mergeCell ref="H4:K4"/>
    <mergeCell ref="M4:P4"/>
    <mergeCell ref="R4:U4"/>
    <mergeCell ref="W4:Z4"/>
    <mergeCell ref="AB4:AE4"/>
    <mergeCell ref="AG4:AJ4"/>
    <mergeCell ref="AL4:AO4"/>
    <mergeCell ref="AQ4:AT4"/>
    <mergeCell ref="AV4:AY4"/>
    <mergeCell ref="BA4:BD4"/>
    <mergeCell ref="BF4:BI4"/>
    <mergeCell ref="BK4:BN4"/>
    <mergeCell ref="BP4:BS4"/>
    <mergeCell ref="BU4:BX4"/>
    <mergeCell ref="BZ4:CC4"/>
    <mergeCell ref="CE4:CH4"/>
    <mergeCell ref="CJ4:CM4"/>
    <mergeCell ref="CO4:CR4"/>
    <mergeCell ref="CT4:CW4"/>
    <mergeCell ref="CY4:DB4"/>
    <mergeCell ref="DD4:DG4"/>
    <mergeCell ref="DI4:DL4"/>
    <mergeCell ref="DN4:DQ4"/>
    <mergeCell ref="DS4:DV4"/>
    <mergeCell ref="DX4:EA4"/>
    <mergeCell ref="EC4:EF4"/>
    <mergeCell ref="EH4:EK4"/>
    <mergeCell ref="EM4:EP4"/>
    <mergeCell ref="ER4:EU4"/>
  </mergeCells>
  <conditionalFormatting sqref="C4:ES4">
    <cfRule type="expression" dxfId="891" priority="3">
      <formula>OR(F2&lt;&gt;"",D3&lt;&gt;"",F3&lt;&gt;"")</formula>
    </cfRule>
  </conditionalFormatting>
  <conditionalFormatting sqref="F10 K10 P10 U10 Z10 AE10 AJ10 AO10 AT10 AY10 BD10 BI10 BN10 BS10 BX10 CC10 CH10 CM10 CW10 DB10 DG10 DL10 DQ10 DV10 EA10 EF10 EK10 EP10 EU10 CR10">
    <cfRule type="expression" dxfId="890" priority="2">
      <formula>OR(F2&lt;&gt;"",D3&lt;&gt;"",F3&lt;&gt;"")</formula>
    </cfRule>
  </conditionalFormatting>
  <conditionalFormatting sqref="ET4:EU4">
    <cfRule type="expression" dxfId="889" priority="33">
      <formula>OR(#REF!&lt;&gt;"",EU3&lt;&gt;"",#REF!&lt;&gt;"")</formula>
    </cfRule>
  </conditionalFormatting>
  <conditionalFormatting sqref="EV4">
    <cfRule type="expression" dxfId="888" priority="34">
      <formula>OR(#REF!&lt;&gt;"",#REF!&lt;&gt;"",#REF!&lt;&gt;"")</formula>
    </cfRule>
  </conditionalFormatting>
  <dataValidations count="3">
    <dataValidation type="list" allowBlank="1" showInputMessage="1" showErrorMessage="1" sqref="F3 P3 U3 Z3 AE3 AJ3 AO3 K3 BD3 BI3 BN3 BS3 BX3 CC3 CH3 CM3 CR3 CW3 DB3 DG3 DL3 DQ3 DV3 EA3 EF3 EK3 EP3 EU3 AT3 AY3">
      <formula1>"FEMENINO,MASCULINO,NEUTRO"</formula1>
    </dataValidation>
    <dataValidation type="list" allowBlank="1" showInputMessage="1" showErrorMessage="1" sqref="D3 N3 S3 X3 AC3 AH3 AM3 I3 BB3 BG3 BL3 BQ3 BV3 CA3 CF3 CK3 CP3 CU3 CZ3 DE3 DJ3 DO3 DT3 DY3 ED3 EI3 EN3 ES3 AR3 AW3">
      <formula1>ListGroup</formula1>
    </dataValidation>
    <dataValidation type="list" allowBlank="1" showInputMessage="1" showErrorMessage="1" sqref="A3">
      <formula1>factores</formula1>
    </dataValidation>
  </dataValidations>
  <pageMargins left="0.70866141732283472" right="0.70866141732283472" top="0.74803149606299213" bottom="0.74803149606299213" header="0.31496062992125984" footer="0.31496062992125984"/>
  <pageSetup paperSize="9" scale="73" orientation="landscape" r:id="rId1"/>
  <colBreaks count="30" manualBreakCount="30">
    <brk id="6" max="28" man="1"/>
    <brk id="11" max="1048575" man="1"/>
    <brk id="16" max="28" man="1"/>
    <brk id="21" max="1048575" man="1"/>
    <brk id="26" max="1048575" man="1"/>
    <brk id="31" max="1048575" man="1"/>
    <brk id="36" max="1048575" man="1"/>
    <brk id="41" max="1048575" man="1"/>
    <brk id="46" max="1048575" man="1"/>
    <brk id="51" max="1048575" man="1"/>
    <brk id="56" max="1048575" man="1"/>
    <brk id="61" max="1048575" man="1"/>
    <brk id="66" max="1048575" man="1"/>
    <brk id="71" max="1048575" man="1"/>
    <brk id="76" max="1048575" man="1"/>
    <brk id="81" max="1048575" man="1"/>
    <brk id="86" max="1048575" man="1"/>
    <brk id="91" max="1048575" man="1"/>
    <brk id="96" max="1048575" man="1"/>
    <brk id="101" max="1048575" man="1"/>
    <brk id="106" max="1048575" man="1"/>
    <brk id="111" max="1048575" man="1"/>
    <brk id="116" max="1048575" man="1"/>
    <brk id="121" max="1048575" man="1"/>
    <brk id="126" max="1048575" man="1"/>
    <brk id="131" max="1048575" man="1"/>
    <brk id="136" max="1048575" man="1"/>
    <brk id="141" max="1048575" man="1"/>
    <brk id="146" max="1048575" man="1"/>
    <brk id="151" max="1048575" man="1"/>
  </colBreaks>
  <drawing r:id="rId2"/>
  <tableParts count="3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8"/>
  </sheetPr>
  <dimension ref="A1:G53"/>
  <sheetViews>
    <sheetView showGridLines="0" topLeftCell="B1" zoomScale="90" zoomScaleNormal="90" zoomScalePageLayoutView="90" workbookViewId="0">
      <selection activeCell="B1" sqref="B1"/>
    </sheetView>
  </sheetViews>
  <sheetFormatPr baseColWidth="10" defaultColWidth="10.85546875" defaultRowHeight="15" x14ac:dyDescent="0.25"/>
  <cols>
    <col min="1" max="1" width="12.85546875" style="76" hidden="1" customWidth="1"/>
    <col min="2" max="2" width="35.28515625" style="76" customWidth="1"/>
    <col min="3" max="3" width="44.42578125" style="76" customWidth="1"/>
    <col min="4" max="4" width="17.7109375" style="76" customWidth="1"/>
    <col min="5" max="5" width="25.28515625" style="76" customWidth="1"/>
    <col min="6" max="6" width="15.85546875" style="76" bestFit="1" customWidth="1"/>
    <col min="7" max="7" width="25.42578125" style="76" customWidth="1"/>
    <col min="8" max="8" width="19.42578125" style="76" customWidth="1"/>
    <col min="9" max="9" width="21.7109375" style="76" bestFit="1" customWidth="1"/>
    <col min="10" max="10" width="17.85546875" style="76" customWidth="1"/>
    <col min="11" max="11" width="10.85546875" style="76"/>
    <col min="12" max="12" width="14.7109375" style="76" customWidth="1"/>
    <col min="13" max="13" width="14" style="76" customWidth="1"/>
    <col min="14" max="14" width="20.140625" style="76" customWidth="1"/>
    <col min="15" max="16384" width="10.85546875" style="76"/>
  </cols>
  <sheetData>
    <row r="1" spans="2:6" ht="15" customHeight="1" x14ac:dyDescent="0.25">
      <c r="B1" s="167" t="s">
        <v>180</v>
      </c>
    </row>
    <row r="2" spans="2:6" ht="15.75" thickBot="1" x14ac:dyDescent="0.3">
      <c r="C2" s="168"/>
      <c r="D2" s="169"/>
    </row>
    <row r="3" spans="2:6" s="172" customFormat="1" ht="30" customHeight="1" thickBot="1" x14ac:dyDescent="0.3">
      <c r="B3" s="170" t="s">
        <v>132</v>
      </c>
      <c r="C3" s="170" t="s">
        <v>138</v>
      </c>
      <c r="D3" s="171"/>
    </row>
    <row r="4" spans="2:6" x14ac:dyDescent="0.25">
      <c r="B4" s="173" t="s">
        <v>139</v>
      </c>
      <c r="C4" s="174"/>
      <c r="D4" s="169"/>
    </row>
    <row r="5" spans="2:6" x14ac:dyDescent="0.25">
      <c r="B5" s="173" t="s">
        <v>140</v>
      </c>
      <c r="C5" s="175"/>
      <c r="D5" s="169"/>
    </row>
    <row r="6" spans="2:6" x14ac:dyDescent="0.25">
      <c r="B6" s="173" t="s">
        <v>141</v>
      </c>
      <c r="C6" s="175"/>
      <c r="D6" s="169"/>
    </row>
    <row r="7" spans="2:6" x14ac:dyDescent="0.25">
      <c r="B7" s="173" t="s">
        <v>143</v>
      </c>
      <c r="C7" s="176"/>
      <c r="D7" s="169"/>
    </row>
    <row r="8" spans="2:6" x14ac:dyDescent="0.25">
      <c r="C8" s="77">
        <f>SUM(TblGrupos[SVPT])</f>
        <v>0</v>
      </c>
      <c r="D8" s="169"/>
    </row>
    <row r="9" spans="2:6" x14ac:dyDescent="0.25">
      <c r="B9" s="177" t="s">
        <v>26</v>
      </c>
      <c r="C9" s="133" t="str">
        <f>IF(C8&lt;&gt;1,"Debe de sumar 100%","OK")</f>
        <v>Debe de sumar 100%</v>
      </c>
      <c r="D9" s="169"/>
    </row>
    <row r="10" spans="2:6" x14ac:dyDescent="0.25">
      <c r="B10" s="147"/>
      <c r="C10" s="147"/>
      <c r="D10" s="169"/>
    </row>
    <row r="11" spans="2:6" x14ac:dyDescent="0.25">
      <c r="E11" s="178"/>
    </row>
    <row r="12" spans="2:6" x14ac:dyDescent="0.25">
      <c r="C12" s="179"/>
      <c r="D12" s="180" t="s">
        <v>125</v>
      </c>
      <c r="E12" s="181" t="s">
        <v>138</v>
      </c>
      <c r="F12" s="182" t="s">
        <v>0</v>
      </c>
    </row>
    <row r="13" spans="2:6" x14ac:dyDescent="0.25">
      <c r="C13" s="183"/>
      <c r="D13" s="184" t="s">
        <v>139</v>
      </c>
      <c r="E13" s="185">
        <f>SUMIF(TblFactor[Tipo],$D13,TblFactor[SVPT])</f>
        <v>0</v>
      </c>
      <c r="F13" s="124">
        <f>SUMIF(TblFactor[Tipo],$D13,TblFactor[Puntos])</f>
        <v>0</v>
      </c>
    </row>
    <row r="14" spans="2:6" x14ac:dyDescent="0.25">
      <c r="C14" s="183"/>
      <c r="D14" s="184" t="s">
        <v>140</v>
      </c>
      <c r="E14" s="186">
        <f>SUMIF(TblFactor[Tipo],$D14,TblFactor[SVPT])</f>
        <v>0</v>
      </c>
      <c r="F14" s="124">
        <f>SUMIF(TblFactor[Tipo],$D14,TblFactor[Puntos])</f>
        <v>0</v>
      </c>
    </row>
    <row r="15" spans="2:6" x14ac:dyDescent="0.25">
      <c r="C15" s="183"/>
      <c r="D15" s="184" t="s">
        <v>141</v>
      </c>
      <c r="E15" s="186">
        <f>SUMIF(TblFactor[Tipo],$D15,TblFactor[SVPT])</f>
        <v>0</v>
      </c>
      <c r="F15" s="124">
        <f>SUMIF(TblFactor[Tipo],$D15,TblFactor[Puntos])</f>
        <v>0</v>
      </c>
    </row>
    <row r="16" spans="2:6" x14ac:dyDescent="0.25">
      <c r="C16" s="183"/>
      <c r="D16" s="184" t="s">
        <v>143</v>
      </c>
      <c r="E16" s="186">
        <f>SUMIF(TblFactor[Tipo],$D16,TblFactor[SVPT])</f>
        <v>0</v>
      </c>
      <c r="F16" s="282">
        <f>SUMIF(TblFactor[Tipo],$D16,TblFactor[Puntos])</f>
        <v>0</v>
      </c>
    </row>
    <row r="17" spans="1:7" ht="15.75" x14ac:dyDescent="0.25">
      <c r="B17" s="187"/>
      <c r="E17" s="287" t="str">
        <f>IF(SUM(E13:E16)&lt;&gt;400,"Cada TIPO (A,B,C o D), debe sumar 100","")</f>
        <v>Cada TIPO (A,B,C o D), debe sumar 100</v>
      </c>
      <c r="F17" s="288">
        <f>SUM(F13:F16)</f>
        <v>0</v>
      </c>
      <c r="G17" s="286" t="str">
        <f>IF(F17&lt;&gt;1000,"Debe sumar 1.000","")</f>
        <v>Debe sumar 1.000</v>
      </c>
    </row>
    <row r="18" spans="1:7" x14ac:dyDescent="0.25">
      <c r="A18" s="167"/>
      <c r="B18" s="167" t="s">
        <v>181</v>
      </c>
      <c r="E18" s="178"/>
    </row>
    <row r="19" spans="1:7" ht="30.75" thickBot="1" x14ac:dyDescent="0.3">
      <c r="A19" s="76" t="s">
        <v>149</v>
      </c>
      <c r="B19" s="188" t="s">
        <v>220</v>
      </c>
      <c r="E19" s="188" t="s">
        <v>219</v>
      </c>
    </row>
    <row r="20" spans="1:7" ht="33" customHeight="1" thickBot="1" x14ac:dyDescent="0.3">
      <c r="A20" s="189" t="s">
        <v>46</v>
      </c>
      <c r="B20" s="170" t="s">
        <v>132</v>
      </c>
      <c r="C20" s="190" t="s">
        <v>135</v>
      </c>
      <c r="D20" s="190" t="s">
        <v>47</v>
      </c>
      <c r="E20" s="190" t="s">
        <v>138</v>
      </c>
      <c r="F20" s="190" t="s">
        <v>0</v>
      </c>
    </row>
    <row r="21" spans="1:7" ht="15" customHeight="1" x14ac:dyDescent="0.25">
      <c r="A21" s="191" t="s">
        <v>1</v>
      </c>
      <c r="B21" s="192" t="str">
        <f>IFERROR(VLOOKUP(TblFactor[[#This Row],[Num Factor]],Tbl_ListFactores[],MATCH(TblFactor[[#Headers],[Tipo]],Tbl_ListFactores[#Headers],0),0),"zz")</f>
        <v>zz</v>
      </c>
      <c r="C21" s="126" t="str">
        <f>IFERROR(VLOOKUP(TblFactor[[#This Row],[Num Factor]],Tbl_ListFactores[],MATCH(TblFactor[[#Headers],[Nombre del Factor]],Tbl_ListFactores[#Headers],0),0),"")</f>
        <v/>
      </c>
      <c r="D21" s="128" t="str">
        <f>IFERROR(VLOOKUP(TblFactor[[#This Row],[Num Factor]],Tbl_ListFactores[],MATCH(TblFactor[[#Headers],[Género]],Tbl_ListFactores[#Headers],0),0),"")</f>
        <v/>
      </c>
      <c r="E21" s="193"/>
      <c r="F21" s="131" t="str">
        <f>IFERROR(VLOOKUP(TblFactor[[#This Row],[Tipo]],TblGrupos[],2,0)*TblFactor[[#This Row],[SVPT]]*10,"")</f>
        <v/>
      </c>
    </row>
    <row r="22" spans="1:7" ht="15" customHeight="1" x14ac:dyDescent="0.25">
      <c r="A22" s="194" t="s">
        <v>2</v>
      </c>
      <c r="B22" s="195" t="str">
        <f>IFERROR(VLOOKUP(TblFactor[[#This Row],[Num Factor]],Tbl_ListFactores[],MATCH(TblFactor[[#Headers],[Tipo]],Tbl_ListFactores[#Headers],0),0),"zz")</f>
        <v>zz</v>
      </c>
      <c r="C22" s="127" t="str">
        <f>IFERROR(VLOOKUP(TblFactor[[#This Row],[Num Factor]],Tbl_ListFactores[],MATCH(TblFactor[[#Headers],[Nombre del Factor]],Tbl_ListFactores[#Headers],0),0),"")</f>
        <v/>
      </c>
      <c r="D22" s="129" t="str">
        <f>IFERROR(VLOOKUP(TblFactor[[#This Row],[Num Factor]],Tbl_ListFactores[],MATCH(TblFactor[[#Headers],[Género]],Tbl_ListFactores[#Headers],0),0),"")</f>
        <v/>
      </c>
      <c r="E22" s="196"/>
      <c r="F22" s="132" t="str">
        <f>IFERROR(VLOOKUP(TblFactor[[#This Row],[Tipo]],TblGrupos[],2,0)*TblFactor[[#This Row],[SVPT]]*10,"")</f>
        <v/>
      </c>
    </row>
    <row r="23" spans="1:7" ht="15" customHeight="1" x14ac:dyDescent="0.25">
      <c r="A23" s="194" t="s">
        <v>3</v>
      </c>
      <c r="B23" s="195" t="str">
        <f>IFERROR(VLOOKUP(TblFactor[[#This Row],[Num Factor]],Tbl_ListFactores[],MATCH(TblFactor[[#Headers],[Tipo]],Tbl_ListFactores[#Headers],0),0),"zz")</f>
        <v>zz</v>
      </c>
      <c r="C23" s="127" t="str">
        <f>IFERROR(VLOOKUP(TblFactor[[#This Row],[Num Factor]],Tbl_ListFactores[],MATCH(TblFactor[[#Headers],[Nombre del Factor]],Tbl_ListFactores[#Headers],0),0),"")</f>
        <v/>
      </c>
      <c r="D23" s="129" t="str">
        <f>IFERROR(VLOOKUP(TblFactor[[#This Row],[Num Factor]],Tbl_ListFactores[],MATCH(TblFactor[[#Headers],[Género]],Tbl_ListFactores[#Headers],0),0),"")</f>
        <v/>
      </c>
      <c r="E23" s="196"/>
      <c r="F23" s="132" t="str">
        <f>IFERROR(VLOOKUP(TblFactor[[#This Row],[Tipo]],TblGrupos[],2,0)*TblFactor[[#This Row],[SVPT]]*10,"")</f>
        <v/>
      </c>
    </row>
    <row r="24" spans="1:7" ht="15" customHeight="1" x14ac:dyDescent="0.25">
      <c r="A24" s="194" t="s">
        <v>4</v>
      </c>
      <c r="B24" s="195" t="str">
        <f>IFERROR(VLOOKUP(TblFactor[[#This Row],[Num Factor]],Tbl_ListFactores[],MATCH(TblFactor[[#Headers],[Tipo]],Tbl_ListFactores[#Headers],0),0),"zz")</f>
        <v>zz</v>
      </c>
      <c r="C24" s="127" t="str">
        <f>IFERROR(VLOOKUP(TblFactor[[#This Row],[Num Factor]],Tbl_ListFactores[],MATCH(TblFactor[[#Headers],[Nombre del Factor]],Tbl_ListFactores[#Headers],0),0),"")</f>
        <v/>
      </c>
      <c r="D24" s="129" t="str">
        <f>IFERROR(VLOOKUP(TblFactor[[#This Row],[Num Factor]],Tbl_ListFactores[],MATCH(TblFactor[[#Headers],[Género]],Tbl_ListFactores[#Headers],0),0),"")</f>
        <v/>
      </c>
      <c r="E24" s="196"/>
      <c r="F24" s="132" t="str">
        <f>IFERROR(VLOOKUP(TblFactor[[#This Row],[Tipo]],TblGrupos[],2,0)*TblFactor[[#This Row],[SVPT]]*10,"")</f>
        <v/>
      </c>
    </row>
    <row r="25" spans="1:7" ht="15" customHeight="1" x14ac:dyDescent="0.25">
      <c r="A25" s="194" t="s">
        <v>5</v>
      </c>
      <c r="B25" s="195" t="str">
        <f>IFERROR(VLOOKUP(TblFactor[[#This Row],[Num Factor]],Tbl_ListFactores[],MATCH(TblFactor[[#Headers],[Tipo]],Tbl_ListFactores[#Headers],0),0),"zz")</f>
        <v>zz</v>
      </c>
      <c r="C25" s="127" t="str">
        <f>IFERROR(VLOOKUP(TblFactor[[#This Row],[Num Factor]],Tbl_ListFactores[],MATCH(TblFactor[[#Headers],[Nombre del Factor]],Tbl_ListFactores[#Headers],0),0),"")</f>
        <v/>
      </c>
      <c r="D25" s="129" t="str">
        <f>IFERROR(VLOOKUP(TblFactor[[#This Row],[Num Factor]],Tbl_ListFactores[],MATCH(TblFactor[[#Headers],[Género]],Tbl_ListFactores[#Headers],0),0),"")</f>
        <v/>
      </c>
      <c r="E25" s="196"/>
      <c r="F25" s="132" t="str">
        <f>IFERROR(VLOOKUP(TblFactor[[#This Row],[Tipo]],TblGrupos[],2,0)*TblFactor[[#This Row],[SVPT]]*10,"")</f>
        <v/>
      </c>
    </row>
    <row r="26" spans="1:7" ht="15" customHeight="1" x14ac:dyDescent="0.25">
      <c r="A26" s="194" t="s">
        <v>6</v>
      </c>
      <c r="B26" s="195" t="str">
        <f>IFERROR(VLOOKUP(TblFactor[[#This Row],[Num Factor]],Tbl_ListFactores[],MATCH(TblFactor[[#Headers],[Tipo]],Tbl_ListFactores[#Headers],0),0),"zz")</f>
        <v>zz</v>
      </c>
      <c r="C26" s="127" t="str">
        <f>IFERROR(VLOOKUP(TblFactor[[#This Row],[Num Factor]],Tbl_ListFactores[],MATCH(TblFactor[[#Headers],[Nombre del Factor]],Tbl_ListFactores[#Headers],0),0),"")</f>
        <v/>
      </c>
      <c r="D26" s="129" t="str">
        <f>IFERROR(VLOOKUP(TblFactor[[#This Row],[Num Factor]],Tbl_ListFactores[],MATCH(TblFactor[[#Headers],[Género]],Tbl_ListFactores[#Headers],0),0),"")</f>
        <v/>
      </c>
      <c r="E26" s="196"/>
      <c r="F26" s="132" t="str">
        <f>IFERROR(VLOOKUP(TblFactor[[#This Row],[Tipo]],TblGrupos[],2,0)*TblFactor[[#This Row],[SVPT]]*10,"")</f>
        <v/>
      </c>
    </row>
    <row r="27" spans="1:7" ht="15" customHeight="1" x14ac:dyDescent="0.25">
      <c r="A27" s="194" t="s">
        <v>7</v>
      </c>
      <c r="B27" s="195" t="str">
        <f>IFERROR(VLOOKUP(TblFactor[[#This Row],[Num Factor]],Tbl_ListFactores[],MATCH(TblFactor[[#Headers],[Tipo]],Tbl_ListFactores[#Headers],0),0),"zz")</f>
        <v>zz</v>
      </c>
      <c r="C27" s="127" t="str">
        <f>IFERROR(VLOOKUP(TblFactor[[#This Row],[Num Factor]],Tbl_ListFactores[],MATCH(TblFactor[[#Headers],[Nombre del Factor]],Tbl_ListFactores[#Headers],0),0),"")</f>
        <v/>
      </c>
      <c r="D27" s="129" t="str">
        <f>IFERROR(VLOOKUP(TblFactor[[#This Row],[Num Factor]],Tbl_ListFactores[],MATCH(TblFactor[[#Headers],[Género]],Tbl_ListFactores[#Headers],0),0),"")</f>
        <v/>
      </c>
      <c r="E27" s="196"/>
      <c r="F27" s="132" t="str">
        <f>IFERROR(VLOOKUP(TblFactor[[#This Row],[Tipo]],TblGrupos[],2,0)*TblFactor[[#This Row],[SVPT]]*10,"")</f>
        <v/>
      </c>
    </row>
    <row r="28" spans="1:7" ht="15" customHeight="1" x14ac:dyDescent="0.25">
      <c r="A28" s="194" t="s">
        <v>8</v>
      </c>
      <c r="B28" s="195" t="str">
        <f>IFERROR(VLOOKUP(TblFactor[[#This Row],[Num Factor]],Tbl_ListFactores[],MATCH(TblFactor[[#Headers],[Tipo]],Tbl_ListFactores[#Headers],0),0),"zz")</f>
        <v>zz</v>
      </c>
      <c r="C28" s="127" t="str">
        <f>IFERROR(VLOOKUP(TblFactor[[#This Row],[Num Factor]],Tbl_ListFactores[],MATCH(TblFactor[[#Headers],[Nombre del Factor]],Tbl_ListFactores[#Headers],0),0),"")</f>
        <v/>
      </c>
      <c r="D28" s="129" t="str">
        <f>IFERROR(VLOOKUP(TblFactor[[#This Row],[Num Factor]],Tbl_ListFactores[],MATCH(TblFactor[[#Headers],[Género]],Tbl_ListFactores[#Headers],0),0),"")</f>
        <v/>
      </c>
      <c r="E28" s="196"/>
      <c r="F28" s="132" t="str">
        <f>IFERROR(VLOOKUP(TblFactor[[#This Row],[Tipo]],TblGrupos[],2,0)*TblFactor[[#This Row],[SVPT]]*10,"")</f>
        <v/>
      </c>
    </row>
    <row r="29" spans="1:7" ht="15" customHeight="1" x14ac:dyDescent="0.25">
      <c r="A29" s="194" t="s">
        <v>9</v>
      </c>
      <c r="B29" s="195" t="str">
        <f>IFERROR(VLOOKUP(TblFactor[[#This Row],[Num Factor]],Tbl_ListFactores[],MATCH(TblFactor[[#Headers],[Tipo]],Tbl_ListFactores[#Headers],0),0),"zz")</f>
        <v>zz</v>
      </c>
      <c r="C29" s="127" t="str">
        <f>IFERROR(VLOOKUP(TblFactor[[#This Row],[Num Factor]],Tbl_ListFactores[],MATCH(TblFactor[[#Headers],[Nombre del Factor]],Tbl_ListFactores[#Headers],0),0),"")</f>
        <v/>
      </c>
      <c r="D29" s="129" t="str">
        <f>IFERROR(VLOOKUP(TblFactor[[#This Row],[Num Factor]],Tbl_ListFactores[],MATCH(TblFactor[[#Headers],[Género]],Tbl_ListFactores[#Headers],0),0),"")</f>
        <v/>
      </c>
      <c r="E29" s="196"/>
      <c r="F29" s="132" t="str">
        <f>IFERROR(VLOOKUP(TblFactor[[#This Row],[Tipo]],TblGrupos[],2,0)*TblFactor[[#This Row],[SVPT]]*10,"")</f>
        <v/>
      </c>
    </row>
    <row r="30" spans="1:7" ht="15" customHeight="1" x14ac:dyDescent="0.25">
      <c r="A30" s="194" t="s">
        <v>10</v>
      </c>
      <c r="B30" s="195" t="str">
        <f>IFERROR(VLOOKUP(TblFactor[[#This Row],[Num Factor]],Tbl_ListFactores[],MATCH(TblFactor[[#Headers],[Tipo]],Tbl_ListFactores[#Headers],0),0),"zz")</f>
        <v>zz</v>
      </c>
      <c r="C30" s="127" t="str">
        <f>IFERROR(VLOOKUP(TblFactor[[#This Row],[Num Factor]],Tbl_ListFactores[],MATCH(TblFactor[[#Headers],[Nombre del Factor]],Tbl_ListFactores[#Headers],0),0),"")</f>
        <v/>
      </c>
      <c r="D30" s="129" t="str">
        <f>IFERROR(VLOOKUP(TblFactor[[#This Row],[Num Factor]],Tbl_ListFactores[],MATCH(TblFactor[[#Headers],[Género]],Tbl_ListFactores[#Headers],0),0),"")</f>
        <v/>
      </c>
      <c r="E30" s="196"/>
      <c r="F30" s="132" t="str">
        <f>IFERROR(VLOOKUP(TblFactor[[#This Row],[Tipo]],TblGrupos[],2,0)*TblFactor[[#This Row],[SVPT]]*10,"")</f>
        <v/>
      </c>
    </row>
    <row r="31" spans="1:7" ht="15" customHeight="1" x14ac:dyDescent="0.25">
      <c r="A31" s="194" t="s">
        <v>11</v>
      </c>
      <c r="B31" s="195" t="str">
        <f>IFERROR(VLOOKUP(TblFactor[[#This Row],[Num Factor]],Tbl_ListFactores[],MATCH(TblFactor[[#Headers],[Tipo]],Tbl_ListFactores[#Headers],0),0),"zz")</f>
        <v>zz</v>
      </c>
      <c r="C31" s="127" t="str">
        <f>IFERROR(VLOOKUP(TblFactor[[#This Row],[Num Factor]],Tbl_ListFactores[],MATCH(TblFactor[[#Headers],[Nombre del Factor]],Tbl_ListFactores[#Headers],0),0),"")</f>
        <v/>
      </c>
      <c r="D31" s="129" t="str">
        <f>IFERROR(VLOOKUP(TblFactor[[#This Row],[Num Factor]],Tbl_ListFactores[],MATCH(TblFactor[[#Headers],[Género]],Tbl_ListFactores[#Headers],0),0),"")</f>
        <v/>
      </c>
      <c r="E31" s="196"/>
      <c r="F31" s="132" t="str">
        <f>IFERROR(VLOOKUP(TblFactor[[#This Row],[Tipo]],TblGrupos[],2,0)*TblFactor[[#This Row],[SVPT]]*10,"")</f>
        <v/>
      </c>
    </row>
    <row r="32" spans="1:7" ht="15" customHeight="1" x14ac:dyDescent="0.25">
      <c r="A32" s="194" t="s">
        <v>12</v>
      </c>
      <c r="B32" s="195" t="str">
        <f>IFERROR(VLOOKUP(TblFactor[[#This Row],[Num Factor]],Tbl_ListFactores[],MATCH(TblFactor[[#Headers],[Tipo]],Tbl_ListFactores[#Headers],0),0),"zz")</f>
        <v>zz</v>
      </c>
      <c r="C32" s="127" t="str">
        <f>IFERROR(VLOOKUP(TblFactor[[#This Row],[Num Factor]],Tbl_ListFactores[],MATCH(TblFactor[[#Headers],[Nombre del Factor]],Tbl_ListFactores[#Headers],0),0),"")</f>
        <v/>
      </c>
      <c r="D32" s="129" t="str">
        <f>IFERROR(VLOOKUP(TblFactor[[#This Row],[Num Factor]],Tbl_ListFactores[],MATCH(TblFactor[[#Headers],[Género]],Tbl_ListFactores[#Headers],0),0),"")</f>
        <v/>
      </c>
      <c r="E32" s="196"/>
      <c r="F32" s="132" t="str">
        <f>IFERROR(VLOOKUP(TblFactor[[#This Row],[Tipo]],TblGrupos[],2,0)*TblFactor[[#This Row],[SVPT]]*10,"")</f>
        <v/>
      </c>
    </row>
    <row r="33" spans="1:6" ht="15" customHeight="1" x14ac:dyDescent="0.25">
      <c r="A33" s="194" t="s">
        <v>13</v>
      </c>
      <c r="B33" s="195" t="str">
        <f>IFERROR(VLOOKUP(TblFactor[[#This Row],[Num Factor]],Tbl_ListFactores[],MATCH(TblFactor[[#Headers],[Tipo]],Tbl_ListFactores[#Headers],0),0),"zz")</f>
        <v>zz</v>
      </c>
      <c r="C33" s="127" t="str">
        <f>IFERROR(VLOOKUP(TblFactor[[#This Row],[Num Factor]],Tbl_ListFactores[],MATCH(TblFactor[[#Headers],[Nombre del Factor]],Tbl_ListFactores[#Headers],0),0),"")</f>
        <v/>
      </c>
      <c r="D33" s="129" t="str">
        <f>IFERROR(VLOOKUP(TblFactor[[#This Row],[Num Factor]],Tbl_ListFactores[],MATCH(TblFactor[[#Headers],[Género]],Tbl_ListFactores[#Headers],0),0),"")</f>
        <v/>
      </c>
      <c r="E33" s="196"/>
      <c r="F33" s="132" t="str">
        <f>IFERROR(VLOOKUP(TblFactor[[#This Row],[Tipo]],TblGrupos[],2,0)*TblFactor[[#This Row],[SVPT]]*10,"")</f>
        <v/>
      </c>
    </row>
    <row r="34" spans="1:6" ht="15" customHeight="1" x14ac:dyDescent="0.25">
      <c r="A34" s="194" t="s">
        <v>14</v>
      </c>
      <c r="B34" s="195" t="str">
        <f>IFERROR(VLOOKUP(TblFactor[[#This Row],[Num Factor]],Tbl_ListFactores[],MATCH(TblFactor[[#Headers],[Tipo]],Tbl_ListFactores[#Headers],0),0),"zz")</f>
        <v>zz</v>
      </c>
      <c r="C34" s="127" t="str">
        <f>IFERROR(VLOOKUP(TblFactor[[#This Row],[Num Factor]],Tbl_ListFactores[],MATCH(TblFactor[[#Headers],[Nombre del Factor]],Tbl_ListFactores[#Headers],0),0),"")</f>
        <v/>
      </c>
      <c r="D34" s="129" t="str">
        <f>IFERROR(VLOOKUP(TblFactor[[#This Row],[Num Factor]],Tbl_ListFactores[],MATCH(TblFactor[[#Headers],[Género]],Tbl_ListFactores[#Headers],0),0),"")</f>
        <v/>
      </c>
      <c r="E34" s="196"/>
      <c r="F34" s="132" t="str">
        <f>IFERROR(VLOOKUP(TblFactor[[#This Row],[Tipo]],TblGrupos[],2,0)*TblFactor[[#This Row],[SVPT]]*10,"")</f>
        <v/>
      </c>
    </row>
    <row r="35" spans="1:6" ht="15" customHeight="1" x14ac:dyDescent="0.25">
      <c r="A35" s="194" t="s">
        <v>15</v>
      </c>
      <c r="B35" s="195" t="str">
        <f>IFERROR(VLOOKUP(TblFactor[[#This Row],[Num Factor]],Tbl_ListFactores[],MATCH(TblFactor[[#Headers],[Tipo]],Tbl_ListFactores[#Headers],0),0),"zz")</f>
        <v>zz</v>
      </c>
      <c r="C35" s="127" t="str">
        <f>IFERROR(VLOOKUP(TblFactor[[#This Row],[Num Factor]],Tbl_ListFactores[],MATCH(TblFactor[[#Headers],[Nombre del Factor]],Tbl_ListFactores[#Headers],0),0),"")</f>
        <v/>
      </c>
      <c r="D35" s="129" t="str">
        <f>IFERROR(VLOOKUP(TblFactor[[#This Row],[Num Factor]],Tbl_ListFactores[],MATCH(TblFactor[[#Headers],[Género]],Tbl_ListFactores[#Headers],0),0),"")</f>
        <v/>
      </c>
      <c r="E35" s="196"/>
      <c r="F35" s="132" t="str">
        <f>IFERROR(VLOOKUP(TblFactor[[#This Row],[Tipo]],TblGrupos[],2,0)*TblFactor[[#This Row],[SVPT]]*10,"")</f>
        <v/>
      </c>
    </row>
    <row r="36" spans="1:6" ht="15" customHeight="1" x14ac:dyDescent="0.25">
      <c r="A36" s="194" t="s">
        <v>16</v>
      </c>
      <c r="B36" s="195" t="str">
        <f>IFERROR(VLOOKUP(TblFactor[[#This Row],[Num Factor]],Tbl_ListFactores[],MATCH(TblFactor[[#Headers],[Tipo]],Tbl_ListFactores[#Headers],0),0),"zz")</f>
        <v>zz</v>
      </c>
      <c r="C36" s="127" t="str">
        <f>IFERROR(VLOOKUP(TblFactor[[#This Row],[Num Factor]],Tbl_ListFactores[],MATCH(TblFactor[[#Headers],[Nombre del Factor]],Tbl_ListFactores[#Headers],0),0),"")</f>
        <v/>
      </c>
      <c r="D36" s="129" t="str">
        <f>IFERROR(VLOOKUP(TblFactor[[#This Row],[Num Factor]],Tbl_ListFactores[],MATCH(TblFactor[[#Headers],[Género]],Tbl_ListFactores[#Headers],0),0),"")</f>
        <v/>
      </c>
      <c r="E36" s="196"/>
      <c r="F36" s="132" t="str">
        <f>IFERROR(VLOOKUP(TblFactor[[#This Row],[Tipo]],TblGrupos[],2,0)*TblFactor[[#This Row],[SVPT]]*10,"")</f>
        <v/>
      </c>
    </row>
    <row r="37" spans="1:6" ht="15" customHeight="1" x14ac:dyDescent="0.25">
      <c r="A37" s="194" t="s">
        <v>17</v>
      </c>
      <c r="B37" s="195" t="str">
        <f>IFERROR(VLOOKUP(TblFactor[[#This Row],[Num Factor]],Tbl_ListFactores[],MATCH(TblFactor[[#Headers],[Tipo]],Tbl_ListFactores[#Headers],0),0),"zz")</f>
        <v>zz</v>
      </c>
      <c r="C37" s="127" t="str">
        <f>IFERROR(VLOOKUP(TblFactor[[#This Row],[Num Factor]],Tbl_ListFactores[],MATCH(TblFactor[[#Headers],[Nombre del Factor]],Tbl_ListFactores[#Headers],0),0),"")</f>
        <v/>
      </c>
      <c r="D37" s="129" t="str">
        <f>IFERROR(VLOOKUP(TblFactor[[#This Row],[Num Factor]],Tbl_ListFactores[],MATCH(TblFactor[[#Headers],[Género]],Tbl_ListFactores[#Headers],0),0),"")</f>
        <v/>
      </c>
      <c r="E37" s="196"/>
      <c r="F37" s="132" t="str">
        <f>IFERROR(VLOOKUP(TblFactor[[#This Row],[Tipo]],TblGrupos[],2,0)*TblFactor[[#This Row],[SVPT]]*10,"")</f>
        <v/>
      </c>
    </row>
    <row r="38" spans="1:6" ht="15" customHeight="1" x14ac:dyDescent="0.25">
      <c r="A38" s="194" t="s">
        <v>18</v>
      </c>
      <c r="B38" s="195" t="str">
        <f>IFERROR(VLOOKUP(TblFactor[[#This Row],[Num Factor]],Tbl_ListFactores[],MATCH(TblFactor[[#Headers],[Tipo]],Tbl_ListFactores[#Headers],0),0),"zz")</f>
        <v>zz</v>
      </c>
      <c r="C38" s="127" t="str">
        <f>IFERROR(VLOOKUP(TblFactor[[#This Row],[Num Factor]],Tbl_ListFactores[],MATCH(TblFactor[[#Headers],[Nombre del Factor]],Tbl_ListFactores[#Headers],0),0),"")</f>
        <v/>
      </c>
      <c r="D38" s="129" t="str">
        <f>IFERROR(VLOOKUP(TblFactor[[#This Row],[Num Factor]],Tbl_ListFactores[],MATCH(TblFactor[[#Headers],[Género]],Tbl_ListFactores[#Headers],0),0),"")</f>
        <v/>
      </c>
      <c r="E38" s="196"/>
      <c r="F38" s="132" t="str">
        <f>IFERROR(VLOOKUP(TblFactor[[#This Row],[Tipo]],TblGrupos[],2,0)*TblFactor[[#This Row],[SVPT]]*10,"")</f>
        <v/>
      </c>
    </row>
    <row r="39" spans="1:6" ht="15" customHeight="1" x14ac:dyDescent="0.25">
      <c r="A39" s="194" t="s">
        <v>19</v>
      </c>
      <c r="B39" s="195" t="str">
        <f>IFERROR(VLOOKUP(TblFactor[[#This Row],[Num Factor]],Tbl_ListFactores[],MATCH(TblFactor[[#Headers],[Tipo]],Tbl_ListFactores[#Headers],0),0),"zz")</f>
        <v>zz</v>
      </c>
      <c r="C39" s="127" t="str">
        <f>IFERROR(VLOOKUP(TblFactor[[#This Row],[Num Factor]],Tbl_ListFactores[],MATCH(TblFactor[[#Headers],[Nombre del Factor]],Tbl_ListFactores[#Headers],0),0),"")</f>
        <v/>
      </c>
      <c r="D39" s="129" t="str">
        <f>IFERROR(VLOOKUP(TblFactor[[#This Row],[Num Factor]],Tbl_ListFactores[],MATCH(TblFactor[[#Headers],[Género]],Tbl_ListFactores[#Headers],0),0),"")</f>
        <v/>
      </c>
      <c r="E39" s="196"/>
      <c r="F39" s="132" t="str">
        <f>IFERROR(VLOOKUP(TblFactor[[#This Row],[Tipo]],TblGrupos[],2,0)*TblFactor[[#This Row],[SVPT]]*10,"")</f>
        <v/>
      </c>
    </row>
    <row r="40" spans="1:6" ht="15" customHeight="1" x14ac:dyDescent="0.25">
      <c r="A40" s="194" t="s">
        <v>20</v>
      </c>
      <c r="B40" s="195" t="str">
        <f>IFERROR(VLOOKUP(TblFactor[[#This Row],[Num Factor]],Tbl_ListFactores[],MATCH(TblFactor[[#Headers],[Tipo]],Tbl_ListFactores[#Headers],0),0),"zz")</f>
        <v>zz</v>
      </c>
      <c r="C40" s="127" t="str">
        <f>IFERROR(VLOOKUP(TblFactor[[#This Row],[Num Factor]],Tbl_ListFactores[],MATCH(TblFactor[[#Headers],[Nombre del Factor]],Tbl_ListFactores[#Headers],0),0),"")</f>
        <v/>
      </c>
      <c r="D40" s="129" t="str">
        <f>IFERROR(VLOOKUP(TblFactor[[#This Row],[Num Factor]],Tbl_ListFactores[],MATCH(TblFactor[[#Headers],[Género]],Tbl_ListFactores[#Headers],0),0),"")</f>
        <v/>
      </c>
      <c r="E40" s="196"/>
      <c r="F40" s="132" t="str">
        <f>IFERROR(VLOOKUP(TblFactor[[#This Row],[Tipo]],TblGrupos[],2,0)*TblFactor[[#This Row],[SVPT]]*10,"")</f>
        <v/>
      </c>
    </row>
    <row r="41" spans="1:6" ht="15" customHeight="1" x14ac:dyDescent="0.25">
      <c r="A41" s="194" t="s">
        <v>21</v>
      </c>
      <c r="B41" s="195" t="str">
        <f>IFERROR(VLOOKUP(TblFactor[[#This Row],[Num Factor]],Tbl_ListFactores[],MATCH(TblFactor[[#Headers],[Tipo]],Tbl_ListFactores[#Headers],0),0),"zz")</f>
        <v>zz</v>
      </c>
      <c r="C41" s="127" t="str">
        <f>IFERROR(VLOOKUP(TblFactor[[#This Row],[Num Factor]],Tbl_ListFactores[],MATCH(TblFactor[[#Headers],[Nombre del Factor]],Tbl_ListFactores[#Headers],0),0),"")</f>
        <v/>
      </c>
      <c r="D41" s="129" t="str">
        <f>IFERROR(VLOOKUP(TblFactor[[#This Row],[Num Factor]],Tbl_ListFactores[],MATCH(TblFactor[[#Headers],[Género]],Tbl_ListFactores[#Headers],0),0),"")</f>
        <v/>
      </c>
      <c r="E41" s="196"/>
      <c r="F41" s="132" t="str">
        <f>IFERROR(VLOOKUP(TblFactor[[#This Row],[Tipo]],TblGrupos[],2,0)*TblFactor[[#This Row],[SVPT]]*10,"")</f>
        <v/>
      </c>
    </row>
    <row r="42" spans="1:6" ht="15" customHeight="1" x14ac:dyDescent="0.25">
      <c r="A42" s="194" t="s">
        <v>22</v>
      </c>
      <c r="B42" s="195" t="str">
        <f>IFERROR(VLOOKUP(TblFactor[[#This Row],[Num Factor]],Tbl_ListFactores[],MATCH(TblFactor[[#Headers],[Tipo]],Tbl_ListFactores[#Headers],0),0),"zz")</f>
        <v>zz</v>
      </c>
      <c r="C42" s="127" t="str">
        <f>IFERROR(VLOOKUP(TblFactor[[#This Row],[Num Factor]],Tbl_ListFactores[],MATCH(TblFactor[[#Headers],[Nombre del Factor]],Tbl_ListFactores[#Headers],0),0),"")</f>
        <v/>
      </c>
      <c r="D42" s="129" t="str">
        <f>IFERROR(VLOOKUP(TblFactor[[#This Row],[Num Factor]],Tbl_ListFactores[],MATCH(TblFactor[[#Headers],[Género]],Tbl_ListFactores[#Headers],0),0),"")</f>
        <v/>
      </c>
      <c r="E42" s="196"/>
      <c r="F42" s="132" t="str">
        <f>IFERROR(VLOOKUP(TblFactor[[#This Row],[Tipo]],TblGrupos[],2,0)*TblFactor[[#This Row],[SVPT]]*10,"")</f>
        <v/>
      </c>
    </row>
    <row r="43" spans="1:6" ht="15" customHeight="1" x14ac:dyDescent="0.25">
      <c r="A43" s="194" t="s">
        <v>23</v>
      </c>
      <c r="B43" s="195" t="str">
        <f>IFERROR(VLOOKUP(TblFactor[[#This Row],[Num Factor]],Tbl_ListFactores[],MATCH(TblFactor[[#Headers],[Tipo]],Tbl_ListFactores[#Headers],0),0),"zz")</f>
        <v>zz</v>
      </c>
      <c r="C43" s="127" t="str">
        <f>IFERROR(VLOOKUP(TblFactor[[#This Row],[Num Factor]],Tbl_ListFactores[],MATCH(TblFactor[[#Headers],[Nombre del Factor]],Tbl_ListFactores[#Headers],0),0),"")</f>
        <v/>
      </c>
      <c r="D43" s="129" t="str">
        <f>IFERROR(VLOOKUP(TblFactor[[#This Row],[Num Factor]],Tbl_ListFactores[],MATCH(TblFactor[[#Headers],[Género]],Tbl_ListFactores[#Headers],0),0),"")</f>
        <v/>
      </c>
      <c r="E43" s="196"/>
      <c r="F43" s="132" t="str">
        <f>IFERROR(VLOOKUP(TblFactor[[#This Row],[Tipo]],TblGrupos[],2,0)*TblFactor[[#This Row],[SVPT]]*10,"")</f>
        <v/>
      </c>
    </row>
    <row r="44" spans="1:6" ht="15" customHeight="1" x14ac:dyDescent="0.25">
      <c r="A44" s="194" t="s">
        <v>24</v>
      </c>
      <c r="B44" s="195" t="str">
        <f>IFERROR(VLOOKUP(TblFactor[[#This Row],[Num Factor]],Tbl_ListFactores[],MATCH(TblFactor[[#Headers],[Tipo]],Tbl_ListFactores[#Headers],0),0),"zz")</f>
        <v>zz</v>
      </c>
      <c r="C44" s="127" t="str">
        <f>IFERROR(VLOOKUP(TblFactor[[#This Row],[Num Factor]],Tbl_ListFactores[],MATCH(TblFactor[[#Headers],[Nombre del Factor]],Tbl_ListFactores[#Headers],0),0),"")</f>
        <v/>
      </c>
      <c r="D44" s="129" t="str">
        <f>IFERROR(VLOOKUP(TblFactor[[#This Row],[Num Factor]],Tbl_ListFactores[],MATCH(TblFactor[[#Headers],[Género]],Tbl_ListFactores[#Headers],0),0),"")</f>
        <v/>
      </c>
      <c r="E44" s="196"/>
      <c r="F44" s="132" t="str">
        <f>IFERROR(VLOOKUP(TblFactor[[#This Row],[Tipo]],TblGrupos[],2,0)*TblFactor[[#This Row],[SVPT]]*10,"")</f>
        <v/>
      </c>
    </row>
    <row r="45" spans="1:6" ht="15" customHeight="1" x14ac:dyDescent="0.25">
      <c r="A45" s="194" t="s">
        <v>25</v>
      </c>
      <c r="B45" s="195" t="str">
        <f>IFERROR(VLOOKUP(TblFactor[[#This Row],[Num Factor]],Tbl_ListFactores[],MATCH(TblFactor[[#Headers],[Tipo]],Tbl_ListFactores[#Headers],0),0),"zz")</f>
        <v>zz</v>
      </c>
      <c r="C45" s="127" t="str">
        <f>IFERROR(VLOOKUP(TblFactor[[#This Row],[Num Factor]],Tbl_ListFactores[],MATCH(TblFactor[[#Headers],[Nombre del Factor]],Tbl_ListFactores[#Headers],0),0),"")</f>
        <v/>
      </c>
      <c r="D45" s="130" t="str">
        <f>IFERROR(VLOOKUP(TblFactor[[#This Row],[Num Factor]],Tbl_ListFactores[],MATCH(TblFactor[[#Headers],[Género]],Tbl_ListFactores[#Headers],0),0),"")</f>
        <v/>
      </c>
      <c r="E45" s="197"/>
      <c r="F45" s="132" t="str">
        <f>IFERROR(VLOOKUP(TblFactor[[#This Row],[Tipo]],TblGrupos[],2,0)*TblFactor[[#This Row],[SVPT]]*10,"")</f>
        <v/>
      </c>
    </row>
    <row r="46" spans="1:6" ht="15" customHeight="1" x14ac:dyDescent="0.25">
      <c r="A46" s="194" t="s">
        <v>41</v>
      </c>
      <c r="B46" s="195" t="str">
        <f>IFERROR(VLOOKUP(TblFactor[[#This Row],[Num Factor]],Tbl_ListFactores[],MATCH(TblFactor[[#Headers],[Tipo]],Tbl_ListFactores[#Headers],0),0),"zz")</f>
        <v>zz</v>
      </c>
      <c r="C46" s="127" t="str">
        <f>IFERROR(VLOOKUP(TblFactor[[#This Row],[Num Factor]],Tbl_ListFactores[],MATCH(TblFactor[[#Headers],[Nombre del Factor]],Tbl_ListFactores[#Headers],0),0),"")</f>
        <v/>
      </c>
      <c r="D46" s="130" t="str">
        <f>IFERROR(VLOOKUP(TblFactor[[#This Row],[Num Factor]],Tbl_ListFactores[],MATCH(TblFactor[[#Headers],[Género]],Tbl_ListFactores[#Headers],0),0),"")</f>
        <v/>
      </c>
      <c r="E46" s="197"/>
      <c r="F46" s="132" t="str">
        <f>IFERROR(VLOOKUP(TblFactor[[#This Row],[Tipo]],TblGrupos[],2,0)*TblFactor[[#This Row],[SVPT]]*10,"")</f>
        <v/>
      </c>
    </row>
    <row r="47" spans="1:6" ht="15" customHeight="1" x14ac:dyDescent="0.25">
      <c r="A47" s="194" t="s">
        <v>42</v>
      </c>
      <c r="B47" s="195" t="str">
        <f>IFERROR(VLOOKUP(TblFactor[[#This Row],[Num Factor]],Tbl_ListFactores[],MATCH(TblFactor[[#Headers],[Tipo]],Tbl_ListFactores[#Headers],0),0),"zz")</f>
        <v>zz</v>
      </c>
      <c r="C47" s="127" t="str">
        <f>IFERROR(VLOOKUP(TblFactor[[#This Row],[Num Factor]],Tbl_ListFactores[],MATCH(TblFactor[[#Headers],[Nombre del Factor]],Tbl_ListFactores[#Headers],0),0),"")</f>
        <v/>
      </c>
      <c r="D47" s="130" t="str">
        <f>IFERROR(VLOOKUP(TblFactor[[#This Row],[Num Factor]],Tbl_ListFactores[],MATCH(TblFactor[[#Headers],[Género]],Tbl_ListFactores[#Headers],0),0),"")</f>
        <v/>
      </c>
      <c r="E47" s="197"/>
      <c r="F47" s="132" t="str">
        <f>IFERROR(VLOOKUP(TblFactor[[#This Row],[Tipo]],TblGrupos[],2,0)*TblFactor[[#This Row],[SVPT]]*10,"")</f>
        <v/>
      </c>
    </row>
    <row r="48" spans="1:6" ht="15" customHeight="1" x14ac:dyDescent="0.25">
      <c r="A48" s="194" t="s">
        <v>43</v>
      </c>
      <c r="B48" s="195" t="str">
        <f>IFERROR(VLOOKUP(TblFactor[[#This Row],[Num Factor]],Tbl_ListFactores[],MATCH(TblFactor[[#Headers],[Tipo]],Tbl_ListFactores[#Headers],0),0),"zz")</f>
        <v>zz</v>
      </c>
      <c r="C48" s="127" t="str">
        <f>IFERROR(VLOOKUP(TblFactor[[#This Row],[Num Factor]],Tbl_ListFactores[],MATCH(TblFactor[[#Headers],[Nombre del Factor]],Tbl_ListFactores[#Headers],0),0),"")</f>
        <v/>
      </c>
      <c r="D48" s="130" t="str">
        <f>IFERROR(VLOOKUP(TblFactor[[#This Row],[Num Factor]],Tbl_ListFactores[],MATCH(TblFactor[[#Headers],[Género]],Tbl_ListFactores[#Headers],0),0),"")</f>
        <v/>
      </c>
      <c r="E48" s="197"/>
      <c r="F48" s="132" t="str">
        <f>IFERROR(VLOOKUP(TblFactor[[#This Row],[Tipo]],TblGrupos[],2,0)*TblFactor[[#This Row],[SVPT]]*10,"")</f>
        <v/>
      </c>
    </row>
    <row r="49" spans="1:6" ht="15" customHeight="1" x14ac:dyDescent="0.25">
      <c r="A49" s="194" t="s">
        <v>44</v>
      </c>
      <c r="B49" s="195" t="str">
        <f>IFERROR(VLOOKUP(TblFactor[[#This Row],[Num Factor]],Tbl_ListFactores[],MATCH(TblFactor[[#Headers],[Tipo]],Tbl_ListFactores[#Headers],0),0),"zz")</f>
        <v>zz</v>
      </c>
      <c r="C49" s="127" t="str">
        <f>IFERROR(VLOOKUP(TblFactor[[#This Row],[Num Factor]],Tbl_ListFactores[],MATCH(TblFactor[[#Headers],[Nombre del Factor]],Tbl_ListFactores[#Headers],0),0),"")</f>
        <v/>
      </c>
      <c r="D49" s="130" t="str">
        <f>IFERROR(VLOOKUP(TblFactor[[#This Row],[Num Factor]],Tbl_ListFactores[],MATCH(TblFactor[[#Headers],[Género]],Tbl_ListFactores[#Headers],0),0),"")</f>
        <v/>
      </c>
      <c r="E49" s="197"/>
      <c r="F49" s="132" t="str">
        <f>IFERROR(VLOOKUP(TblFactor[[#This Row],[Tipo]],TblGrupos[],2,0)*TblFactor[[#This Row],[SVPT]]*10,"")</f>
        <v/>
      </c>
    </row>
    <row r="50" spans="1:6" ht="15" customHeight="1" x14ac:dyDescent="0.25">
      <c r="A50" s="194" t="s">
        <v>45</v>
      </c>
      <c r="B50" s="195" t="str">
        <f>IFERROR(VLOOKUP(TblFactor[[#This Row],[Num Factor]],Tbl_ListFactores[],MATCH(TblFactor[[#Headers],[Tipo]],Tbl_ListFactores[#Headers],0),0),"zz")</f>
        <v>zz</v>
      </c>
      <c r="C50" s="127" t="str">
        <f>IFERROR(VLOOKUP(TblFactor[[#This Row],[Num Factor]],Tbl_ListFactores[],MATCH(TblFactor[[#Headers],[Nombre del Factor]],Tbl_ListFactores[#Headers],0),0),"")</f>
        <v/>
      </c>
      <c r="D50" s="130" t="str">
        <f>IFERROR(VLOOKUP(TblFactor[[#This Row],[Num Factor]],Tbl_ListFactores[],MATCH(TblFactor[[#Headers],[Género]],Tbl_ListFactores[#Headers],0),0),"")</f>
        <v/>
      </c>
      <c r="E50" s="197"/>
      <c r="F50" s="132" t="str">
        <f>IFERROR(VLOOKUP(TblFactor[[#This Row],[Tipo]],TblGrupos[],2,0)*TblFactor[[#This Row],[SVPT]]*10,"")</f>
        <v/>
      </c>
    </row>
    <row r="51" spans="1:6" ht="15" customHeight="1" x14ac:dyDescent="0.25"/>
    <row r="52" spans="1:6" ht="15" customHeight="1" x14ac:dyDescent="0.25"/>
    <row r="53" spans="1:6" ht="15" customHeight="1" x14ac:dyDescent="0.25"/>
  </sheetData>
  <sheetProtection formatCells="0" formatColumns="0" formatRows="0" insertColumns="0" insertRows="0" insertHyperlinks="0" deleteColumns="0" deleteRows="0" selectLockedCells="1" sort="0" autoFilter="0" pivotTables="0"/>
  <conditionalFormatting sqref="E13:E16">
    <cfRule type="expression" dxfId="707" priority="9">
      <formula>E13=100</formula>
    </cfRule>
    <cfRule type="expression" dxfId="706" priority="13">
      <formula>E13&lt;&gt;100</formula>
    </cfRule>
  </conditionalFormatting>
  <conditionalFormatting sqref="C8">
    <cfRule type="expression" dxfId="705" priority="11">
      <formula>C$8&lt;&gt;1</formula>
    </cfRule>
  </conditionalFormatting>
  <conditionalFormatting sqref="B21:B50">
    <cfRule type="cellIs" dxfId="704" priority="10" operator="equal">
      <formula>"zz"</formula>
    </cfRule>
  </conditionalFormatting>
  <conditionalFormatting sqref="C9">
    <cfRule type="cellIs" dxfId="703" priority="4" operator="equal">
      <formula>"OK"</formula>
    </cfRule>
    <cfRule type="cellIs" dxfId="702" priority="7" operator="notEqual">
      <formula>"Ok"</formula>
    </cfRule>
  </conditionalFormatting>
  <conditionalFormatting sqref="F13:F16">
    <cfRule type="expression" dxfId="701" priority="5">
      <formula>E13=100</formula>
    </cfRule>
    <cfRule type="expression" dxfId="700" priority="6">
      <formula>E13&lt;&gt;100</formula>
    </cfRule>
  </conditionalFormatting>
  <conditionalFormatting sqref="E21:F50">
    <cfRule type="expression" dxfId="699" priority="36">
      <formula>SUMIF($B$21:$B$50,$B21,$E$21:$E$50)&lt;&gt;100</formula>
    </cfRule>
  </conditionalFormatting>
  <conditionalFormatting sqref="F21:F50">
    <cfRule type="expression" dxfId="698" priority="37">
      <formula>SUMIF($B$21:$B$50,$B21,$E$21:$E$50)=100</formula>
    </cfRule>
  </conditionalFormatting>
  <conditionalFormatting sqref="F17">
    <cfRule type="expression" dxfId="697" priority="1">
      <formula>F$17&lt;&gt;1000</formula>
    </cfRule>
  </conditionalFormatting>
  <dataValidations xWindow="798" yWindow="599" count="1">
    <dataValidation type="whole" allowBlank="1" showInputMessage="1" showErrorMessage="1" promptTitle="Valoración factores por grupo" prompt="Valora de 0 a 100 cada factor" sqref="E21:E50">
      <formula1>0</formula1>
      <formula2>100</formula2>
    </dataValidation>
  </dataValidations>
  <pageMargins left="0.70866141732283472" right="0.70866141732283472" top="0.74803149606299213" bottom="0.74803149606299213" header="0.31496062992125984" footer="0.31496062992125984"/>
  <pageSetup paperSize="9" scale="63" orientation="portrait" r:id="rId1"/>
  <ignoredErrors>
    <ignoredError sqref="A21:A50 C25:F50 C21:D21 F21 C22:D22 F22 C23:D23 F23 C24:D24 F24" calculatedColumn="1"/>
    <ignoredError sqref="B21:B50" unlockedFormula="1" calculatedColumn="1"/>
  </ignoredErrors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8"/>
  </sheetPr>
  <dimension ref="A1"/>
  <sheetViews>
    <sheetView showGridLines="0" zoomScale="75" zoomScaleNormal="75" zoomScalePageLayoutView="70" workbookViewId="0"/>
  </sheetViews>
  <sheetFormatPr baseColWidth="10" defaultRowHeight="15" x14ac:dyDescent="0.25"/>
  <cols>
    <col min="1" max="16384" width="11.42578125" style="28"/>
  </cols>
  <sheetData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2" orientation="landscape" verticalDpi="300" r:id="rId1"/>
  <colBreaks count="1" manualBreakCount="1">
    <brk id="15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4"/>
  </sheetPr>
  <dimension ref="A2:CS46"/>
  <sheetViews>
    <sheetView showGridLines="0" zoomScale="85" zoomScaleNormal="85" zoomScaleSheetLayoutView="75" zoomScalePageLayoutView="85" workbookViewId="0"/>
  </sheetViews>
  <sheetFormatPr baseColWidth="10" defaultColWidth="10.85546875" defaultRowHeight="15" x14ac:dyDescent="0.25"/>
  <cols>
    <col min="1" max="1" width="6.7109375" style="49" bestFit="1" customWidth="1"/>
    <col min="2" max="2" width="26" style="49" bestFit="1" customWidth="1"/>
    <col min="3" max="3" width="8.140625" style="49" bestFit="1" customWidth="1"/>
    <col min="4" max="12" width="8.42578125" style="49" bestFit="1" customWidth="1"/>
    <col min="13" max="33" width="9.42578125" style="49" bestFit="1" customWidth="1"/>
    <col min="34" max="34" width="9.7109375" style="49" bestFit="1" customWidth="1"/>
    <col min="35" max="35" width="29.42578125" style="49" bestFit="1" customWidth="1"/>
    <col min="36" max="36" width="8.140625" style="49" bestFit="1" customWidth="1"/>
    <col min="37" max="37" width="18.42578125" style="49" customWidth="1"/>
    <col min="38" max="66" width="12.42578125" style="49" customWidth="1"/>
    <col min="67" max="67" width="10.85546875" style="49"/>
    <col min="68" max="68" width="6.140625" style="49" bestFit="1" customWidth="1"/>
    <col min="69" max="69" width="9.28515625" style="49" bestFit="1" customWidth="1"/>
    <col min="70" max="73" width="12.28515625" style="49" bestFit="1" customWidth="1"/>
    <col min="74" max="74" width="11.28515625" style="49" bestFit="1" customWidth="1"/>
    <col min="75" max="75" width="10.140625" style="49" customWidth="1"/>
    <col min="76" max="76" width="9.28515625" style="49" bestFit="1" customWidth="1"/>
    <col min="77" max="77" width="8.140625" style="49" bestFit="1" customWidth="1"/>
    <col min="78" max="78" width="9.28515625" style="49" bestFit="1" customWidth="1"/>
    <col min="79" max="84" width="8.140625" style="49" bestFit="1" customWidth="1"/>
    <col min="85" max="97" width="4.7109375" style="49" bestFit="1" customWidth="1"/>
    <col min="98" max="16384" width="10.85546875" style="52"/>
  </cols>
  <sheetData>
    <row r="2" spans="1:97" x14ac:dyDescent="0.25">
      <c r="B2" s="49" t="s">
        <v>132</v>
      </c>
      <c r="C2" s="49" t="s">
        <v>176</v>
      </c>
      <c r="D2" s="50" t="s">
        <v>1</v>
      </c>
      <c r="E2" s="50" t="s">
        <v>2</v>
      </c>
      <c r="F2" s="50" t="s">
        <v>3</v>
      </c>
      <c r="G2" s="50" t="s">
        <v>4</v>
      </c>
      <c r="H2" s="50" t="s">
        <v>5</v>
      </c>
      <c r="I2" s="50" t="s">
        <v>6</v>
      </c>
      <c r="J2" s="50" t="s">
        <v>7</v>
      </c>
      <c r="K2" s="50" t="s">
        <v>8</v>
      </c>
      <c r="L2" s="50" t="s">
        <v>9</v>
      </c>
      <c r="M2" s="50" t="s">
        <v>10</v>
      </c>
      <c r="N2" s="50" t="s">
        <v>11</v>
      </c>
      <c r="O2" s="50" t="s">
        <v>12</v>
      </c>
      <c r="P2" s="50" t="s">
        <v>13</v>
      </c>
      <c r="Q2" s="50" t="s">
        <v>14</v>
      </c>
      <c r="R2" s="50" t="s">
        <v>15</v>
      </c>
      <c r="S2" s="50" t="s">
        <v>16</v>
      </c>
      <c r="T2" s="50" t="s">
        <v>17</v>
      </c>
      <c r="U2" s="50" t="s">
        <v>18</v>
      </c>
      <c r="V2" s="50" t="s">
        <v>19</v>
      </c>
      <c r="W2" s="50" t="s">
        <v>20</v>
      </c>
      <c r="X2" s="50" t="s">
        <v>21</v>
      </c>
      <c r="Y2" s="50" t="s">
        <v>22</v>
      </c>
      <c r="Z2" s="50" t="s">
        <v>23</v>
      </c>
      <c r="AA2" s="50" t="s">
        <v>24</v>
      </c>
      <c r="AB2" s="50" t="s">
        <v>25</v>
      </c>
      <c r="AC2" s="50" t="s">
        <v>41</v>
      </c>
      <c r="AD2" s="50" t="s">
        <v>42</v>
      </c>
      <c r="AE2" s="50" t="s">
        <v>43</v>
      </c>
      <c r="AF2" s="50" t="s">
        <v>44</v>
      </c>
      <c r="AG2" s="50" t="s">
        <v>45</v>
      </c>
      <c r="AK2" s="51"/>
    </row>
    <row r="3" spans="1:97" x14ac:dyDescent="0.25">
      <c r="A3" s="53">
        <f>+C3</f>
        <v>0</v>
      </c>
      <c r="B3" s="50" t="s">
        <v>139</v>
      </c>
      <c r="C3" s="54">
        <f>INDEX(TblGrupos[SVPT],MATCH(B3,TblGrupos[Tipo],0))*100</f>
        <v>0</v>
      </c>
      <c r="D3" s="53">
        <f>SUMIFS(TblFactor[Puntos],TblFactor[Num Factor],D$2,TblFactor[Tipo],$B3)</f>
        <v>0</v>
      </c>
      <c r="E3" s="53">
        <f>SUMIFS(TblFactor[Puntos],TblFactor[Num Factor],E$2,TblFactor[Tipo],$B3)</f>
        <v>0</v>
      </c>
      <c r="F3" s="53">
        <f>SUMIFS(TblFactor[Puntos],TblFactor[Num Factor],F$2,TblFactor[Tipo],$B3)</f>
        <v>0</v>
      </c>
      <c r="G3" s="53">
        <f>SUMIFS(TblFactor[Puntos],TblFactor[Num Factor],G$2,TblFactor[Tipo],$B3)</f>
        <v>0</v>
      </c>
      <c r="H3" s="53">
        <f>SUMIFS(TblFactor[Puntos],TblFactor[Num Factor],H$2,TblFactor[Tipo],$B3)</f>
        <v>0</v>
      </c>
      <c r="I3" s="53">
        <f>SUMIFS(TblFactor[Puntos],TblFactor[Num Factor],I$2,TblFactor[Tipo],$B3)</f>
        <v>0</v>
      </c>
      <c r="J3" s="53">
        <f>SUMIFS(TblFactor[Puntos],TblFactor[Num Factor],J$2,TblFactor[Tipo],$B3)</f>
        <v>0</v>
      </c>
      <c r="K3" s="53">
        <f>SUMIFS(TblFactor[Puntos],TblFactor[Num Factor],K$2,TblFactor[Tipo],$B3)</f>
        <v>0</v>
      </c>
      <c r="L3" s="53">
        <f>SUMIFS(TblFactor[Puntos],TblFactor[Num Factor],L$2,TblFactor[Tipo],$B3)</f>
        <v>0</v>
      </c>
      <c r="M3" s="53">
        <f>SUMIFS(TblFactor[Puntos],TblFactor[Num Factor],M$2,TblFactor[Tipo],$B3)</f>
        <v>0</v>
      </c>
      <c r="N3" s="53">
        <f>SUMIFS(TblFactor[Puntos],TblFactor[Num Factor],N$2,TblFactor[Tipo],$B3)</f>
        <v>0</v>
      </c>
      <c r="O3" s="53">
        <f>SUMIFS(TblFactor[Puntos],TblFactor[Num Factor],O$2,TblFactor[Tipo],$B3)</f>
        <v>0</v>
      </c>
      <c r="P3" s="53">
        <f>SUMIFS(TblFactor[Puntos],TblFactor[Num Factor],P$2,TblFactor[Tipo],$B3)</f>
        <v>0</v>
      </c>
      <c r="Q3" s="53">
        <f>SUMIFS(TblFactor[Puntos],TblFactor[Num Factor],Q$2,TblFactor[Tipo],$B3)</f>
        <v>0</v>
      </c>
      <c r="R3" s="53">
        <f>SUMIFS(TblFactor[Puntos],TblFactor[Num Factor],R$2,TblFactor[Tipo],$B3)</f>
        <v>0</v>
      </c>
      <c r="S3" s="53">
        <f>SUMIFS(TblFactor[Puntos],TblFactor[Num Factor],S$2,TblFactor[Tipo],$B3)</f>
        <v>0</v>
      </c>
      <c r="T3" s="53">
        <f>SUMIFS(TblFactor[Puntos],TblFactor[Num Factor],T$2,TblFactor[Tipo],$B3)</f>
        <v>0</v>
      </c>
      <c r="U3" s="53">
        <f>SUMIFS(TblFactor[Puntos],TblFactor[Num Factor],U$2,TblFactor[Tipo],$B3)</f>
        <v>0</v>
      </c>
      <c r="V3" s="53">
        <f>SUMIFS(TblFactor[Puntos],TblFactor[Num Factor],V$2,TblFactor[Tipo],$B3)</f>
        <v>0</v>
      </c>
      <c r="W3" s="53">
        <f>SUMIFS(TblFactor[Puntos],TblFactor[Num Factor],W$2,TblFactor[Tipo],$B3)</f>
        <v>0</v>
      </c>
      <c r="X3" s="53">
        <f>SUMIFS(TblFactor[Puntos],TblFactor[Num Factor],X$2,TblFactor[Tipo],$B3)</f>
        <v>0</v>
      </c>
      <c r="Y3" s="53">
        <f>SUMIFS(TblFactor[Puntos],TblFactor[Num Factor],Y$2,TblFactor[Tipo],$B3)</f>
        <v>0</v>
      </c>
      <c r="Z3" s="53">
        <f>SUMIFS(TblFactor[Puntos],TblFactor[Num Factor],Z$2,TblFactor[Tipo],$B3)</f>
        <v>0</v>
      </c>
      <c r="AA3" s="53">
        <f>SUMIFS(TblFactor[Puntos],TblFactor[Num Factor],AA$2,TblFactor[Tipo],$B3)</f>
        <v>0</v>
      </c>
      <c r="AB3" s="53">
        <f>SUMIFS(TblFactor[Puntos],TblFactor[Num Factor],AB$2,TblFactor[Tipo],$B3)</f>
        <v>0</v>
      </c>
      <c r="AC3" s="53">
        <f>SUMIFS(TblFactor[Puntos],TblFactor[Num Factor],AC$2,TblFactor[Tipo],$B3)</f>
        <v>0</v>
      </c>
      <c r="AD3" s="53">
        <f>SUMIFS(TblFactor[Puntos],TblFactor[Num Factor],AD$2,TblFactor[Tipo],$B3)</f>
        <v>0</v>
      </c>
      <c r="AE3" s="53">
        <f>SUMIFS(TblFactor[Puntos],TblFactor[Num Factor],AE$2,TblFactor[Tipo],$B3)</f>
        <v>0</v>
      </c>
      <c r="AF3" s="53">
        <f>SUMIFS(TblFactor[Puntos],TblFactor[Num Factor],AF$2,TblFactor[Tipo],$B3)</f>
        <v>0</v>
      </c>
      <c r="AG3" s="53">
        <f>SUMIFS(TblFactor[Puntos],TblFactor[Num Factor],AG$2,TblFactor[Tipo],$B3)</f>
        <v>0</v>
      </c>
    </row>
    <row r="4" spans="1:97" x14ac:dyDescent="0.25">
      <c r="A4" s="53">
        <f>+A3+C4</f>
        <v>0</v>
      </c>
      <c r="B4" s="50" t="s">
        <v>140</v>
      </c>
      <c r="C4" s="54">
        <f>INDEX(TblGrupos[SVPT],MATCH(B4,TblGrupos[Tipo],0))*100</f>
        <v>0</v>
      </c>
      <c r="D4" s="53">
        <f>SUMIFS(TblFactor[Puntos],TblFactor[Num Factor],D$2,TblFactor[Tipo],$B4)</f>
        <v>0</v>
      </c>
      <c r="E4" s="53">
        <f>SUMIFS(TblFactor[Puntos],TblFactor[Num Factor],E$2,TblFactor[Tipo],$B4)</f>
        <v>0</v>
      </c>
      <c r="F4" s="53">
        <f>SUMIFS(TblFactor[Puntos],TblFactor[Num Factor],F$2,TblFactor[Tipo],$B4)</f>
        <v>0</v>
      </c>
      <c r="G4" s="53">
        <f>SUMIFS(TblFactor[Puntos],TblFactor[Num Factor],G$2,TblFactor[Tipo],$B4)</f>
        <v>0</v>
      </c>
      <c r="H4" s="53">
        <f>SUMIFS(TblFactor[Puntos],TblFactor[Num Factor],H$2,TblFactor[Tipo],$B4)</f>
        <v>0</v>
      </c>
      <c r="I4" s="53">
        <f>SUMIFS(TblFactor[Puntos],TblFactor[Num Factor],I$2,TblFactor[Tipo],$B4)</f>
        <v>0</v>
      </c>
      <c r="J4" s="53">
        <f>SUMIFS(TblFactor[Puntos],TblFactor[Num Factor],J$2,TblFactor[Tipo],$B4)</f>
        <v>0</v>
      </c>
      <c r="K4" s="53">
        <f>SUMIFS(TblFactor[Puntos],TblFactor[Num Factor],K$2,TblFactor[Tipo],$B4)</f>
        <v>0</v>
      </c>
      <c r="L4" s="53">
        <f>SUMIFS(TblFactor[Puntos],TblFactor[Num Factor],L$2,TblFactor[Tipo],$B4)</f>
        <v>0</v>
      </c>
      <c r="M4" s="53">
        <f>SUMIFS(TblFactor[Puntos],TblFactor[Num Factor],M$2,TblFactor[Tipo],$B4)</f>
        <v>0</v>
      </c>
      <c r="N4" s="53">
        <f>SUMIFS(TblFactor[Puntos],TblFactor[Num Factor],N$2,TblFactor[Tipo],$B4)</f>
        <v>0</v>
      </c>
      <c r="O4" s="53">
        <f>SUMIFS(TblFactor[Puntos],TblFactor[Num Factor],O$2,TblFactor[Tipo],$B4)</f>
        <v>0</v>
      </c>
      <c r="P4" s="53">
        <f>SUMIFS(TblFactor[Puntos],TblFactor[Num Factor],P$2,TblFactor[Tipo],$B4)</f>
        <v>0</v>
      </c>
      <c r="Q4" s="53">
        <f>SUMIFS(TblFactor[Puntos],TblFactor[Num Factor],Q$2,TblFactor[Tipo],$B4)</f>
        <v>0</v>
      </c>
      <c r="R4" s="53">
        <f>SUMIFS(TblFactor[Puntos],TblFactor[Num Factor],R$2,TblFactor[Tipo],$B4)</f>
        <v>0</v>
      </c>
      <c r="S4" s="53">
        <f>SUMIFS(TblFactor[Puntos],TblFactor[Num Factor],S$2,TblFactor[Tipo],$B4)</f>
        <v>0</v>
      </c>
      <c r="T4" s="53">
        <f>SUMIFS(TblFactor[Puntos],TblFactor[Num Factor],T$2,TblFactor[Tipo],$B4)</f>
        <v>0</v>
      </c>
      <c r="U4" s="53">
        <f>SUMIFS(TblFactor[Puntos],TblFactor[Num Factor],U$2,TblFactor[Tipo],$B4)</f>
        <v>0</v>
      </c>
      <c r="V4" s="53">
        <f>SUMIFS(TblFactor[Puntos],TblFactor[Num Factor],V$2,TblFactor[Tipo],$B4)</f>
        <v>0</v>
      </c>
      <c r="W4" s="53">
        <f>SUMIFS(TblFactor[Puntos],TblFactor[Num Factor],W$2,TblFactor[Tipo],$B4)</f>
        <v>0</v>
      </c>
      <c r="X4" s="53">
        <f>SUMIFS(TblFactor[Puntos],TblFactor[Num Factor],X$2,TblFactor[Tipo],$B4)</f>
        <v>0</v>
      </c>
      <c r="Y4" s="53">
        <f>SUMIFS(TblFactor[Puntos],TblFactor[Num Factor],Y$2,TblFactor[Tipo],$B4)</f>
        <v>0</v>
      </c>
      <c r="Z4" s="53">
        <f>SUMIFS(TblFactor[Puntos],TblFactor[Num Factor],Z$2,TblFactor[Tipo],$B4)</f>
        <v>0</v>
      </c>
      <c r="AA4" s="53">
        <f>SUMIFS(TblFactor[Puntos],TblFactor[Num Factor],AA$2,TblFactor[Tipo],$B4)</f>
        <v>0</v>
      </c>
      <c r="AB4" s="53">
        <f>SUMIFS(TblFactor[Puntos],TblFactor[Num Factor],AB$2,TblFactor[Tipo],$B4)</f>
        <v>0</v>
      </c>
      <c r="AC4" s="53">
        <f>SUMIFS(TblFactor[Puntos],TblFactor[Num Factor],AC$2,TblFactor[Tipo],$B4)</f>
        <v>0</v>
      </c>
      <c r="AD4" s="53">
        <f>SUMIFS(TblFactor[Puntos],TblFactor[Num Factor],AD$2,TblFactor[Tipo],$B4)</f>
        <v>0</v>
      </c>
      <c r="AE4" s="53">
        <f>SUMIFS(TblFactor[Puntos],TblFactor[Num Factor],AE$2,TblFactor[Tipo],$B4)</f>
        <v>0</v>
      </c>
      <c r="AF4" s="53">
        <f>SUMIFS(TblFactor[Puntos],TblFactor[Num Factor],AF$2,TblFactor[Tipo],$B4)</f>
        <v>0</v>
      </c>
      <c r="AG4" s="53">
        <f>SUMIFS(TblFactor[Puntos],TblFactor[Num Factor],AG$2,TblFactor[Tipo],$B4)</f>
        <v>0</v>
      </c>
    </row>
    <row r="5" spans="1:97" x14ac:dyDescent="0.25">
      <c r="A5" s="53">
        <f>+A4+C5</f>
        <v>0</v>
      </c>
      <c r="B5" s="50" t="s">
        <v>141</v>
      </c>
      <c r="C5" s="54">
        <f>INDEX(TblGrupos[SVPT],MATCH(B5,TblGrupos[Tipo],0))*100</f>
        <v>0</v>
      </c>
      <c r="D5" s="53">
        <f>SUMIFS(TblFactor[Puntos],TblFactor[Num Factor],D$2,TblFactor[Tipo],$B5)</f>
        <v>0</v>
      </c>
      <c r="E5" s="53">
        <f>SUMIFS(TblFactor[Puntos],TblFactor[Num Factor],E$2,TblFactor[Tipo],$B5)</f>
        <v>0</v>
      </c>
      <c r="F5" s="53">
        <f>SUMIFS(TblFactor[Puntos],TblFactor[Num Factor],F$2,TblFactor[Tipo],$B5)</f>
        <v>0</v>
      </c>
      <c r="G5" s="53">
        <f>SUMIFS(TblFactor[Puntos],TblFactor[Num Factor],G$2,TblFactor[Tipo],$B5)</f>
        <v>0</v>
      </c>
      <c r="H5" s="53">
        <f>SUMIFS(TblFactor[Puntos],TblFactor[Num Factor],H$2,TblFactor[Tipo],$B5)</f>
        <v>0</v>
      </c>
      <c r="I5" s="53">
        <f>SUMIFS(TblFactor[Puntos],TblFactor[Num Factor],I$2,TblFactor[Tipo],$B5)</f>
        <v>0</v>
      </c>
      <c r="J5" s="53">
        <f>SUMIFS(TblFactor[Puntos],TblFactor[Num Factor],J$2,TblFactor[Tipo],$B5)</f>
        <v>0</v>
      </c>
      <c r="K5" s="53">
        <f>SUMIFS(TblFactor[Puntos],TblFactor[Num Factor],K$2,TblFactor[Tipo],$B5)</f>
        <v>0</v>
      </c>
      <c r="L5" s="53">
        <f>SUMIFS(TblFactor[Puntos],TblFactor[Num Factor],L$2,TblFactor[Tipo],$B5)</f>
        <v>0</v>
      </c>
      <c r="M5" s="53">
        <f>SUMIFS(TblFactor[Puntos],TblFactor[Num Factor],M$2,TblFactor[Tipo],$B5)</f>
        <v>0</v>
      </c>
      <c r="N5" s="53">
        <f>SUMIFS(TblFactor[Puntos],TblFactor[Num Factor],N$2,TblFactor[Tipo],$B5)</f>
        <v>0</v>
      </c>
      <c r="O5" s="53">
        <f>SUMIFS(TblFactor[Puntos],TblFactor[Num Factor],O$2,TblFactor[Tipo],$B5)</f>
        <v>0</v>
      </c>
      <c r="P5" s="53">
        <f>SUMIFS(TblFactor[Puntos],TblFactor[Num Factor],P$2,TblFactor[Tipo],$B5)</f>
        <v>0</v>
      </c>
      <c r="Q5" s="53">
        <f>SUMIFS(TblFactor[Puntos],TblFactor[Num Factor],Q$2,TblFactor[Tipo],$B5)</f>
        <v>0</v>
      </c>
      <c r="R5" s="53">
        <f>SUMIFS(TblFactor[Puntos],TblFactor[Num Factor],R$2,TblFactor[Tipo],$B5)</f>
        <v>0</v>
      </c>
      <c r="S5" s="53">
        <f>SUMIFS(TblFactor[Puntos],TblFactor[Num Factor],S$2,TblFactor[Tipo],$B5)</f>
        <v>0</v>
      </c>
      <c r="T5" s="53">
        <f>SUMIFS(TblFactor[Puntos],TblFactor[Num Factor],T$2,TblFactor[Tipo],$B5)</f>
        <v>0</v>
      </c>
      <c r="U5" s="53">
        <f>SUMIFS(TblFactor[Puntos],TblFactor[Num Factor],U$2,TblFactor[Tipo],$B5)</f>
        <v>0</v>
      </c>
      <c r="V5" s="53">
        <f>SUMIFS(TblFactor[Puntos],TblFactor[Num Factor],V$2,TblFactor[Tipo],$B5)</f>
        <v>0</v>
      </c>
      <c r="W5" s="53">
        <f>SUMIFS(TblFactor[Puntos],TblFactor[Num Factor],W$2,TblFactor[Tipo],$B5)</f>
        <v>0</v>
      </c>
      <c r="X5" s="53">
        <f>SUMIFS(TblFactor[Puntos],TblFactor[Num Factor],X$2,TblFactor[Tipo],$B5)</f>
        <v>0</v>
      </c>
      <c r="Y5" s="53">
        <f>SUMIFS(TblFactor[Puntos],TblFactor[Num Factor],Y$2,TblFactor[Tipo],$B5)</f>
        <v>0</v>
      </c>
      <c r="Z5" s="53">
        <f>SUMIFS(TblFactor[Puntos],TblFactor[Num Factor],Z$2,TblFactor[Tipo],$B5)</f>
        <v>0</v>
      </c>
      <c r="AA5" s="53">
        <f>SUMIFS(TblFactor[Puntos],TblFactor[Num Factor],AA$2,TblFactor[Tipo],$B5)</f>
        <v>0</v>
      </c>
      <c r="AB5" s="53">
        <f>SUMIFS(TblFactor[Puntos],TblFactor[Num Factor],AB$2,TblFactor[Tipo],$B5)</f>
        <v>0</v>
      </c>
      <c r="AC5" s="53">
        <f>SUMIFS(TblFactor[Puntos],TblFactor[Num Factor],AC$2,TblFactor[Tipo],$B5)</f>
        <v>0</v>
      </c>
      <c r="AD5" s="53">
        <f>SUMIFS(TblFactor[Puntos],TblFactor[Num Factor],AD$2,TblFactor[Tipo],$B5)</f>
        <v>0</v>
      </c>
      <c r="AE5" s="53">
        <f>SUMIFS(TblFactor[Puntos],TblFactor[Num Factor],AE$2,TblFactor[Tipo],$B5)</f>
        <v>0</v>
      </c>
      <c r="AF5" s="53">
        <f>SUMIFS(TblFactor[Puntos],TblFactor[Num Factor],AF$2,TblFactor[Tipo],$B5)</f>
        <v>0</v>
      </c>
      <c r="AG5" s="53">
        <f>SUMIFS(TblFactor[Puntos],TblFactor[Num Factor],AG$2,TblFactor[Tipo],$B5)</f>
        <v>0</v>
      </c>
    </row>
    <row r="6" spans="1:97" x14ac:dyDescent="0.25">
      <c r="A6" s="53">
        <f>+A5+C6</f>
        <v>0</v>
      </c>
      <c r="B6" s="50" t="s">
        <v>143</v>
      </c>
      <c r="C6" s="54">
        <f>INDEX(TblGrupos[SVPT],MATCH(B6,TblGrupos[Tipo],0))*100</f>
        <v>0</v>
      </c>
      <c r="D6" s="53">
        <f>SUMIFS(TblFactor[Puntos],TblFactor[Num Factor],D$2,TblFactor[Tipo],$B6)</f>
        <v>0</v>
      </c>
      <c r="E6" s="53">
        <f>SUMIFS(TblFactor[Puntos],TblFactor[Num Factor],E$2,TblFactor[Tipo],$B6)</f>
        <v>0</v>
      </c>
      <c r="F6" s="53">
        <f>SUMIFS(TblFactor[Puntos],TblFactor[Num Factor],F$2,TblFactor[Tipo],$B6)</f>
        <v>0</v>
      </c>
      <c r="G6" s="53">
        <f>SUMIFS(TblFactor[Puntos],TblFactor[Num Factor],G$2,TblFactor[Tipo],$B6)</f>
        <v>0</v>
      </c>
      <c r="H6" s="53">
        <f>SUMIFS(TblFactor[Puntos],TblFactor[Num Factor],H$2,TblFactor[Tipo],$B6)</f>
        <v>0</v>
      </c>
      <c r="I6" s="53">
        <f>SUMIFS(TblFactor[Puntos],TblFactor[Num Factor],I$2,TblFactor[Tipo],$B6)</f>
        <v>0</v>
      </c>
      <c r="J6" s="53">
        <f>SUMIFS(TblFactor[Puntos],TblFactor[Num Factor],J$2,TblFactor[Tipo],$B6)</f>
        <v>0</v>
      </c>
      <c r="K6" s="53">
        <f>SUMIFS(TblFactor[Puntos],TblFactor[Num Factor],K$2,TblFactor[Tipo],$B6)</f>
        <v>0</v>
      </c>
      <c r="L6" s="53">
        <f>SUMIFS(TblFactor[Puntos],TblFactor[Num Factor],L$2,TblFactor[Tipo],$B6)</f>
        <v>0</v>
      </c>
      <c r="M6" s="53">
        <f>SUMIFS(TblFactor[Puntos],TblFactor[Num Factor],M$2,TblFactor[Tipo],$B6)</f>
        <v>0</v>
      </c>
      <c r="N6" s="53">
        <f>SUMIFS(TblFactor[Puntos],TblFactor[Num Factor],N$2,TblFactor[Tipo],$B6)</f>
        <v>0</v>
      </c>
      <c r="O6" s="53">
        <f>SUMIFS(TblFactor[Puntos],TblFactor[Num Factor],O$2,TblFactor[Tipo],$B6)</f>
        <v>0</v>
      </c>
      <c r="P6" s="53">
        <f>SUMIFS(TblFactor[Puntos],TblFactor[Num Factor],P$2,TblFactor[Tipo],$B6)</f>
        <v>0</v>
      </c>
      <c r="Q6" s="53">
        <f>SUMIFS(TblFactor[Puntos],TblFactor[Num Factor],Q$2,TblFactor[Tipo],$B6)</f>
        <v>0</v>
      </c>
      <c r="R6" s="53">
        <f>SUMIFS(TblFactor[Puntos],TblFactor[Num Factor],R$2,TblFactor[Tipo],$B6)</f>
        <v>0</v>
      </c>
      <c r="S6" s="53">
        <f>SUMIFS(TblFactor[Puntos],TblFactor[Num Factor],S$2,TblFactor[Tipo],$B6)</f>
        <v>0</v>
      </c>
      <c r="T6" s="53">
        <f>SUMIFS(TblFactor[Puntos],TblFactor[Num Factor],T$2,TblFactor[Tipo],$B6)</f>
        <v>0</v>
      </c>
      <c r="U6" s="53">
        <f>SUMIFS(TblFactor[Puntos],TblFactor[Num Factor],U$2,TblFactor[Tipo],$B6)</f>
        <v>0</v>
      </c>
      <c r="V6" s="53">
        <f>SUMIFS(TblFactor[Puntos],TblFactor[Num Factor],V$2,TblFactor[Tipo],$B6)</f>
        <v>0</v>
      </c>
      <c r="W6" s="53">
        <f>SUMIFS(TblFactor[Puntos],TblFactor[Num Factor],W$2,TblFactor[Tipo],$B6)</f>
        <v>0</v>
      </c>
      <c r="X6" s="53">
        <f>SUMIFS(TblFactor[Puntos],TblFactor[Num Factor],X$2,TblFactor[Tipo],$B6)</f>
        <v>0</v>
      </c>
      <c r="Y6" s="53">
        <f>SUMIFS(TblFactor[Puntos],TblFactor[Num Factor],Y$2,TblFactor[Tipo],$B6)</f>
        <v>0</v>
      </c>
      <c r="Z6" s="53">
        <f>SUMIFS(TblFactor[Puntos],TblFactor[Num Factor],Z$2,TblFactor[Tipo],$B6)</f>
        <v>0</v>
      </c>
      <c r="AA6" s="53">
        <f>SUMIFS(TblFactor[Puntos],TblFactor[Num Factor],AA$2,TblFactor[Tipo],$B6)</f>
        <v>0</v>
      </c>
      <c r="AB6" s="53">
        <f>SUMIFS(TblFactor[Puntos],TblFactor[Num Factor],AB$2,TblFactor[Tipo],$B6)</f>
        <v>0</v>
      </c>
      <c r="AC6" s="53">
        <f>SUMIFS(TblFactor[Puntos],TblFactor[Num Factor],AC$2,TblFactor[Tipo],$B6)</f>
        <v>0</v>
      </c>
      <c r="AD6" s="53">
        <f>SUMIFS(TblFactor[Puntos],TblFactor[Num Factor],AD$2,TblFactor[Tipo],$B6)</f>
        <v>0</v>
      </c>
      <c r="AE6" s="53">
        <f>SUMIFS(TblFactor[Puntos],TblFactor[Num Factor],AE$2,TblFactor[Tipo],$B6)</f>
        <v>0</v>
      </c>
      <c r="AF6" s="53">
        <f>SUMIFS(TblFactor[Puntos],TblFactor[Num Factor],AF$2,TblFactor[Tipo],$B6)</f>
        <v>0</v>
      </c>
      <c r="AG6" s="53">
        <f>SUMIFS(TblFactor[Puntos],TblFactor[Num Factor],AG$2,TblFactor[Tipo],$B6)</f>
        <v>0</v>
      </c>
    </row>
    <row r="8" spans="1:97" x14ac:dyDescent="0.25">
      <c r="D8" s="50" t="s">
        <v>1</v>
      </c>
      <c r="E8" s="50" t="s">
        <v>2</v>
      </c>
      <c r="F8" s="50" t="s">
        <v>3</v>
      </c>
      <c r="G8" s="50" t="s">
        <v>4</v>
      </c>
      <c r="H8" s="50" t="s">
        <v>5</v>
      </c>
      <c r="I8" s="50" t="s">
        <v>6</v>
      </c>
      <c r="J8" s="50" t="s">
        <v>7</v>
      </c>
      <c r="K8" s="50" t="s">
        <v>8</v>
      </c>
      <c r="L8" s="50" t="s">
        <v>9</v>
      </c>
      <c r="M8" s="50" t="s">
        <v>10</v>
      </c>
      <c r="N8" s="50" t="s">
        <v>11</v>
      </c>
      <c r="O8" s="50" t="s">
        <v>12</v>
      </c>
      <c r="P8" s="50" t="s">
        <v>13</v>
      </c>
      <c r="Q8" s="50" t="s">
        <v>14</v>
      </c>
      <c r="R8" s="50" t="s">
        <v>15</v>
      </c>
      <c r="S8" s="50" t="s">
        <v>16</v>
      </c>
      <c r="T8" s="50" t="s">
        <v>17</v>
      </c>
      <c r="U8" s="50" t="s">
        <v>18</v>
      </c>
      <c r="V8" s="50" t="s">
        <v>19</v>
      </c>
      <c r="W8" s="50" t="s">
        <v>20</v>
      </c>
      <c r="X8" s="50" t="s">
        <v>21</v>
      </c>
      <c r="Y8" s="50" t="s">
        <v>22</v>
      </c>
      <c r="Z8" s="50" t="s">
        <v>23</v>
      </c>
      <c r="AA8" s="50" t="s">
        <v>24</v>
      </c>
      <c r="AB8" s="50" t="s">
        <v>25</v>
      </c>
      <c r="AC8" s="50" t="s">
        <v>41</v>
      </c>
      <c r="AD8" s="50" t="s">
        <v>42</v>
      </c>
      <c r="AE8" s="50" t="s">
        <v>43</v>
      </c>
      <c r="AF8" s="50" t="s">
        <v>44</v>
      </c>
      <c r="AG8" s="50" t="s">
        <v>45</v>
      </c>
      <c r="AH8" s="50" t="s">
        <v>178</v>
      </c>
      <c r="AI8" s="49" t="s">
        <v>179</v>
      </c>
      <c r="AK8" s="50" t="s">
        <v>1</v>
      </c>
      <c r="AL8" s="50" t="s">
        <v>2</v>
      </c>
      <c r="AM8" s="50" t="s">
        <v>3</v>
      </c>
      <c r="AN8" s="50" t="s">
        <v>4</v>
      </c>
      <c r="AO8" s="50" t="s">
        <v>5</v>
      </c>
      <c r="AP8" s="50" t="s">
        <v>6</v>
      </c>
      <c r="AQ8" s="50" t="s">
        <v>7</v>
      </c>
      <c r="AR8" s="50" t="s">
        <v>8</v>
      </c>
      <c r="AS8" s="50" t="s">
        <v>9</v>
      </c>
      <c r="AT8" s="50" t="s">
        <v>10</v>
      </c>
      <c r="AU8" s="50" t="s">
        <v>11</v>
      </c>
      <c r="AV8" s="50" t="s">
        <v>12</v>
      </c>
      <c r="AW8" s="50" t="s">
        <v>13</v>
      </c>
      <c r="AX8" s="50" t="s">
        <v>14</v>
      </c>
      <c r="AY8" s="50" t="s">
        <v>15</v>
      </c>
      <c r="AZ8" s="50" t="s">
        <v>16</v>
      </c>
      <c r="BA8" s="50" t="s">
        <v>17</v>
      </c>
      <c r="BB8" s="50" t="s">
        <v>18</v>
      </c>
      <c r="BC8" s="50" t="s">
        <v>19</v>
      </c>
      <c r="BD8" s="50" t="s">
        <v>20</v>
      </c>
      <c r="BE8" s="50" t="s">
        <v>21</v>
      </c>
      <c r="BF8" s="50" t="s">
        <v>22</v>
      </c>
      <c r="BG8" s="50" t="s">
        <v>23</v>
      </c>
      <c r="BH8" s="50" t="s">
        <v>24</v>
      </c>
      <c r="BI8" s="50" t="s">
        <v>25</v>
      </c>
      <c r="BJ8" s="50" t="s">
        <v>41</v>
      </c>
      <c r="BK8" s="50" t="s">
        <v>42</v>
      </c>
      <c r="BL8" s="50" t="s">
        <v>43</v>
      </c>
      <c r="BM8" s="50" t="s">
        <v>44</v>
      </c>
      <c r="BN8" s="50" t="s">
        <v>45</v>
      </c>
      <c r="BQ8" s="49" t="e">
        <f>+BQ12/2</f>
        <v>#DIV/0!</v>
      </c>
      <c r="BR8" s="49" t="e">
        <f t="shared" ref="BR8:BW8" si="0">+BR12/2</f>
        <v>#DIV/0!</v>
      </c>
      <c r="BS8" s="49" t="e">
        <f t="shared" si="0"/>
        <v>#DIV/0!</v>
      </c>
      <c r="BT8" s="49" t="e">
        <f t="shared" si="0"/>
        <v>#DIV/0!</v>
      </c>
      <c r="BU8" s="49" t="e">
        <f t="shared" si="0"/>
        <v>#DIV/0!</v>
      </c>
      <c r="BV8" s="49" t="e">
        <f t="shared" si="0"/>
        <v>#DIV/0!</v>
      </c>
      <c r="BW8" s="49" t="e">
        <f t="shared" si="0"/>
        <v>#DIV/0!</v>
      </c>
    </row>
    <row r="9" spans="1:97" x14ac:dyDescent="0.25">
      <c r="B9" s="49" t="s">
        <v>177</v>
      </c>
      <c r="D9" s="50" t="str">
        <f>VLOOKUP(D8,TblFactor[],3,0)</f>
        <v/>
      </c>
      <c r="E9" s="50" t="str">
        <f>VLOOKUP(E8,TblFactor[],3,0)</f>
        <v/>
      </c>
      <c r="F9" s="50" t="str">
        <f>VLOOKUP(F8,TblFactor[],3,0)</f>
        <v/>
      </c>
      <c r="G9" s="50" t="str">
        <f>VLOOKUP(G8,TblFactor[],3,0)</f>
        <v/>
      </c>
      <c r="H9" s="50" t="str">
        <f>VLOOKUP(H8,TblFactor[],3,0)</f>
        <v/>
      </c>
      <c r="I9" s="50" t="str">
        <f>VLOOKUP(I8,TblFactor[],3,0)</f>
        <v/>
      </c>
      <c r="J9" s="50" t="str">
        <f>VLOOKUP(J8,TblFactor[],3,0)</f>
        <v/>
      </c>
      <c r="K9" s="50" t="str">
        <f>VLOOKUP(K8,TblFactor[],3,0)</f>
        <v/>
      </c>
      <c r="L9" s="50" t="str">
        <f>VLOOKUP(L8,TblFactor[],3,0)</f>
        <v/>
      </c>
      <c r="M9" s="50" t="str">
        <f>VLOOKUP(M8,TblFactor[],3,0)</f>
        <v/>
      </c>
      <c r="N9" s="50" t="str">
        <f>VLOOKUP(N8,TblFactor[],3,0)</f>
        <v/>
      </c>
      <c r="O9" s="50" t="str">
        <f>VLOOKUP(O8,TblFactor[],3,0)</f>
        <v/>
      </c>
      <c r="P9" s="50" t="str">
        <f>VLOOKUP(P8,TblFactor[],3,0)</f>
        <v/>
      </c>
      <c r="Q9" s="50" t="str">
        <f>VLOOKUP(Q8,TblFactor[],3,0)</f>
        <v/>
      </c>
      <c r="R9" s="50" t="str">
        <f>VLOOKUP(R8,TblFactor[],3,0)</f>
        <v/>
      </c>
      <c r="S9" s="50" t="str">
        <f>VLOOKUP(S8,TblFactor[],3,0)</f>
        <v/>
      </c>
      <c r="T9" s="50" t="str">
        <f>VLOOKUP(T8,TblFactor[],3,0)</f>
        <v/>
      </c>
      <c r="U9" s="50" t="str">
        <f>VLOOKUP(U8,TblFactor[],3,0)</f>
        <v/>
      </c>
      <c r="V9" s="50" t="str">
        <f>VLOOKUP(V8,TblFactor[],3,0)</f>
        <v/>
      </c>
      <c r="W9" s="50" t="str">
        <f>VLOOKUP(W8,TblFactor[],3,0)</f>
        <v/>
      </c>
      <c r="X9" s="50" t="str">
        <f>VLOOKUP(X8,TblFactor[],3,0)</f>
        <v/>
      </c>
      <c r="Y9" s="50" t="str">
        <f>VLOOKUP(Y8,TblFactor[],3,0)</f>
        <v/>
      </c>
      <c r="Z9" s="50" t="str">
        <f>VLOOKUP(Z8,TblFactor[],3,0)</f>
        <v/>
      </c>
      <c r="AA9" s="50" t="str">
        <f>VLOOKUP(AA8,TblFactor[],3,0)</f>
        <v/>
      </c>
      <c r="AB9" s="50" t="str">
        <f>VLOOKUP(AB8,TblFactor[],3,0)</f>
        <v/>
      </c>
      <c r="AC9" s="50" t="str">
        <f>VLOOKUP(AC8,TblFactor[],3,0)</f>
        <v/>
      </c>
      <c r="AD9" s="50" t="str">
        <f>VLOOKUP(AD8,TblFactor[],3,0)</f>
        <v/>
      </c>
      <c r="AE9" s="50" t="str">
        <f>VLOOKUP(AE8,TblFactor[],3,0)</f>
        <v/>
      </c>
      <c r="AF9" s="50" t="str">
        <f>VLOOKUP(AF8,TblFactor[],3,0)</f>
        <v/>
      </c>
      <c r="AG9" s="50" t="str">
        <f>VLOOKUP(AG8,TblFactor[],3,0)</f>
        <v/>
      </c>
      <c r="AH9" s="50" t="s">
        <v>178</v>
      </c>
      <c r="AI9" s="49" t="s">
        <v>179</v>
      </c>
      <c r="AK9" s="50" t="str">
        <f>IF(SUM(AK30:AK46)=0,"",VLOOKUP(AK8,TblFactor[],3,0)&amp;CHAR(10)&amp;" "&amp;TEXT(SUM(AK30:AK46),"0"" puntos"""))</f>
        <v/>
      </c>
      <c r="AL9" s="50" t="str">
        <f>IF(SUM(AL30:AL46)=0,"",VLOOKUP(AL8,TblFactor[],3,0)&amp;CHAR(10)&amp;" "&amp;TEXT(SUM(AL30:AL46),"0"" puntos"""))</f>
        <v/>
      </c>
      <c r="AM9" s="50" t="str">
        <f>IF(SUM(AM30:AM46)=0,"",VLOOKUP(AM8,TblFactor[],3,0)&amp;CHAR(10)&amp;" "&amp;TEXT(SUM(AM30:AM46),"0"" puntos"""))</f>
        <v/>
      </c>
      <c r="AN9" s="50" t="str">
        <f>IF(SUM(AN30:AN46)=0,"",VLOOKUP(AN8,TblFactor[],3,0)&amp;CHAR(10)&amp;" "&amp;TEXT(SUM(AN30:AN46),"0"" puntos"""))</f>
        <v/>
      </c>
      <c r="AO9" s="50" t="str">
        <f>IF(SUM(AO30:AO46)=0,"",VLOOKUP(AO8,TblFactor[],3,0)&amp;CHAR(10)&amp;" "&amp;TEXT(SUM(AO30:AO46),"0"" puntos"""))</f>
        <v/>
      </c>
      <c r="AP9" s="50" t="str">
        <f>IF(SUM(AP30:AP46)=0,"",VLOOKUP(AP8,TblFactor[],3,0)&amp;CHAR(10)&amp;" "&amp;TEXT(SUM(AP30:AP46),"0"" puntos"""))</f>
        <v/>
      </c>
      <c r="AQ9" s="50" t="str">
        <f>IF(SUM(AQ30:AQ46)=0,"",VLOOKUP(AQ8,TblFactor[],3,0)&amp;CHAR(10)&amp;" "&amp;TEXT(SUM(AQ30:AQ46),"0"" puntos"""))</f>
        <v/>
      </c>
      <c r="AR9" s="50" t="str">
        <f>IF(SUM(AR30:AR46)=0,"",VLOOKUP(AR8,TblFactor[],3,0)&amp;CHAR(10)&amp;" "&amp;TEXT(SUM(AR30:AR46),"0"" puntos"""))</f>
        <v/>
      </c>
      <c r="AS9" s="50" t="str">
        <f>IF(SUM(AS30:AS46)=0,"",VLOOKUP(AS8,TblFactor[],3,0)&amp;CHAR(10)&amp;" "&amp;TEXT(SUM(AS30:AS46),"0"" puntos"""))</f>
        <v/>
      </c>
      <c r="AT9" s="50" t="str">
        <f>IF(SUM(AT30:AT46)=0,"",VLOOKUP(AT8,TblFactor[],3,0)&amp;CHAR(10)&amp;" "&amp;TEXT(SUM(AT30:AT46),"0"" puntos"""))</f>
        <v/>
      </c>
      <c r="AU9" s="50" t="str">
        <f>IF(SUM(AU30:AU46)=0,"",VLOOKUP(AU8,TblFactor[],3,0)&amp;CHAR(10)&amp;" "&amp;TEXT(SUM(AU30:AU46),"0"" puntos"""))</f>
        <v/>
      </c>
      <c r="AV9" s="50" t="str">
        <f>IF(SUM(AV30:AV46)=0,"",VLOOKUP(AV8,TblFactor[],3,0)&amp;CHAR(10)&amp;" "&amp;TEXT(SUM(AV30:AV46),"0"" puntos"""))</f>
        <v/>
      </c>
      <c r="AW9" s="50" t="str">
        <f>IF(SUM(AW30:AW46)=0,"",VLOOKUP(AW8,TblFactor[],3,0)&amp;CHAR(10)&amp;" "&amp;TEXT(SUM(AW30:AW46),"0"" puntos"""))</f>
        <v/>
      </c>
      <c r="AX9" s="50" t="str">
        <f>IF(SUM(AX30:AX46)=0,"",VLOOKUP(AX8,TblFactor[],3,0)&amp;CHAR(10)&amp;" "&amp;TEXT(SUM(AX30:AX46),"0"" puntos"""))</f>
        <v/>
      </c>
      <c r="AY9" s="50" t="str">
        <f>IF(SUM(AY30:AY46)=0,"",VLOOKUP(AY8,TblFactor[],3,0)&amp;CHAR(10)&amp;" "&amp;TEXT(SUM(AY30:AY46),"0"" puntos"""))</f>
        <v/>
      </c>
      <c r="AZ9" s="50" t="str">
        <f>IF(SUM(AZ30:AZ46)=0,"",VLOOKUP(AZ8,TblFactor[],3,0)&amp;CHAR(10)&amp;" "&amp;TEXT(SUM(AZ30:AZ46),"0"" puntos"""))</f>
        <v/>
      </c>
      <c r="BA9" s="50" t="str">
        <f>IF(SUM(BA30:BA46)=0,"",VLOOKUP(BA8,TblFactor[],3,0)&amp;CHAR(10)&amp;" "&amp;TEXT(SUM(BA30:BA46),"0"" puntos"""))</f>
        <v/>
      </c>
      <c r="BB9" s="50" t="str">
        <f>IF(SUM(BB30:BB46)=0,"",VLOOKUP(BB8,TblFactor[],3,0)&amp;CHAR(10)&amp;" "&amp;TEXT(SUM(BB30:BB46),"0"" puntos"""))</f>
        <v/>
      </c>
      <c r="BC9" s="50" t="str">
        <f>IF(SUM(BC30:BC46)=0,"",VLOOKUP(BC8,TblFactor[],3,0)&amp;CHAR(10)&amp;" "&amp;TEXT(SUM(BC30:BC46),"0"" puntos"""))</f>
        <v/>
      </c>
      <c r="BD9" s="50" t="str">
        <f>IF(SUM(BD30:BD46)=0,"",VLOOKUP(BD8,TblFactor[],3,0)&amp;CHAR(10)&amp;" "&amp;TEXT(SUM(BD30:BD46),"0"" puntos"""))</f>
        <v/>
      </c>
      <c r="BE9" s="50" t="str">
        <f>IF(SUM(BE30:BE46)=0,"",VLOOKUP(BE8,TblFactor[],3,0)&amp;CHAR(10)&amp;" "&amp;TEXT(SUM(BE30:BE46),"0"" puntos"""))</f>
        <v/>
      </c>
      <c r="BF9" s="50" t="str">
        <f>IF(SUM(BF30:BF46)=0,"",VLOOKUP(BF8,TblFactor[],3,0)&amp;CHAR(10)&amp;" "&amp;TEXT(SUM(BF30:BF46),"0"" puntos"""))</f>
        <v/>
      </c>
      <c r="BG9" s="50" t="str">
        <f>IF(SUM(BG30:BG46)=0,"",VLOOKUP(BG8,TblFactor[],3,0)&amp;CHAR(10)&amp;" "&amp;TEXT(SUM(BG30:BG46),"0"" puntos"""))</f>
        <v/>
      </c>
      <c r="BH9" s="50" t="str">
        <f>IF(SUM(BH30:BH46)=0,"",VLOOKUP(BH8,TblFactor[],3,0)&amp;CHAR(10)&amp;" "&amp;TEXT(SUM(BH30:BH46),"0"" puntos"""))</f>
        <v/>
      </c>
      <c r="BI9" s="50" t="str">
        <f>IF(SUM(BI30:BI46)=0,"",VLOOKUP(BI8,TblFactor[],3,0)&amp;CHAR(10)&amp;" "&amp;TEXT(SUM(BI30:BI46),"0"" puntos"""))</f>
        <v/>
      </c>
      <c r="BJ9" s="50" t="str">
        <f>IF(SUM(BJ30:BJ46)=0,"",VLOOKUP(BJ8,TblFactor[],3,0)&amp;CHAR(10)&amp;" "&amp;TEXT(SUM(BJ30:BJ46),"0"" puntos"""))</f>
        <v/>
      </c>
      <c r="BK9" s="50" t="str">
        <f>IF(SUM(BK30:BK46)=0,"",VLOOKUP(BK8,TblFactor[],3,0)&amp;CHAR(10)&amp;" "&amp;TEXT(SUM(BK30:BK46),"0"" puntos"""))</f>
        <v/>
      </c>
      <c r="BL9" s="50" t="str">
        <f>IF(SUM(BL30:BL46)=0,"",VLOOKUP(BL8,TblFactor[],3,0)&amp;CHAR(10)&amp;" "&amp;TEXT(SUM(BL30:BL46),"0"" puntos"""))</f>
        <v/>
      </c>
      <c r="BM9" s="50" t="str">
        <f>IF(SUM(BM30:BM46)=0,"",VLOOKUP(BM8,TblFactor[],3,0)&amp;CHAR(10)&amp;" "&amp;TEXT(SUM(BM30:BM46),"0"" puntos"""))</f>
        <v/>
      </c>
      <c r="BN9" s="50" t="str">
        <f>IF(SUM(BN30:BN46)=0,"",VLOOKUP(BN8,TblFactor[],3,0)&amp;CHAR(10)&amp;" "&amp;TEXT(SUM(BN30:BN46),"0"" puntos"""))</f>
        <v/>
      </c>
    </row>
    <row r="10" spans="1:97" x14ac:dyDescent="0.25">
      <c r="C10" s="55">
        <v>0</v>
      </c>
      <c r="D10" s="56">
        <v>0</v>
      </c>
      <c r="E10" s="56">
        <v>0</v>
      </c>
      <c r="F10" s="56">
        <v>0</v>
      </c>
      <c r="G10" s="56">
        <v>0</v>
      </c>
      <c r="H10" s="56">
        <v>0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56">
        <v>0</v>
      </c>
      <c r="X10" s="56">
        <v>0</v>
      </c>
      <c r="Y10" s="56">
        <v>0</v>
      </c>
      <c r="Z10" s="56">
        <v>0</v>
      </c>
      <c r="AA10" s="56">
        <v>0</v>
      </c>
      <c r="AB10" s="56">
        <v>0</v>
      </c>
      <c r="AC10" s="56">
        <v>0</v>
      </c>
      <c r="AD10" s="56">
        <v>0</v>
      </c>
      <c r="AE10" s="56">
        <v>0</v>
      </c>
      <c r="AF10" s="56">
        <v>0</v>
      </c>
      <c r="AG10" s="56">
        <v>0</v>
      </c>
      <c r="AH10" s="57"/>
      <c r="AJ10" s="55"/>
      <c r="AK10" s="58" t="e">
        <f>NA()</f>
        <v>#N/A</v>
      </c>
      <c r="AL10" s="58" t="e">
        <f>NA()</f>
        <v>#N/A</v>
      </c>
      <c r="AM10" s="58" t="e">
        <f>NA()</f>
        <v>#N/A</v>
      </c>
      <c r="AN10" s="58" t="e">
        <f>NA()</f>
        <v>#N/A</v>
      </c>
      <c r="AO10" s="58" t="e">
        <f>NA()</f>
        <v>#N/A</v>
      </c>
      <c r="AP10" s="58" t="e">
        <f>NA()</f>
        <v>#N/A</v>
      </c>
      <c r="AQ10" s="58" t="e">
        <f>NA()</f>
        <v>#N/A</v>
      </c>
      <c r="AR10" s="58" t="e">
        <f>NA()</f>
        <v>#N/A</v>
      </c>
      <c r="AS10" s="58" t="e">
        <f>NA()</f>
        <v>#N/A</v>
      </c>
      <c r="AT10" s="58" t="e">
        <f>NA()</f>
        <v>#N/A</v>
      </c>
      <c r="AU10" s="58" t="e">
        <f>NA()</f>
        <v>#N/A</v>
      </c>
      <c r="AV10" s="58" t="e">
        <f>NA()</f>
        <v>#N/A</v>
      </c>
      <c r="AW10" s="58" t="e">
        <f>NA()</f>
        <v>#N/A</v>
      </c>
      <c r="AX10" s="58" t="e">
        <f>NA()</f>
        <v>#N/A</v>
      </c>
      <c r="AY10" s="58" t="e">
        <f>NA()</f>
        <v>#N/A</v>
      </c>
      <c r="AZ10" s="58" t="e">
        <f>NA()</f>
        <v>#N/A</v>
      </c>
      <c r="BA10" s="58" t="e">
        <f>NA()</f>
        <v>#N/A</v>
      </c>
      <c r="BB10" s="58" t="e">
        <f>NA()</f>
        <v>#N/A</v>
      </c>
      <c r="BC10" s="58" t="e">
        <f>NA()</f>
        <v>#N/A</v>
      </c>
      <c r="BD10" s="58" t="e">
        <f>NA()</f>
        <v>#N/A</v>
      </c>
      <c r="BE10" s="58" t="e">
        <f>NA()</f>
        <v>#N/A</v>
      </c>
      <c r="BF10" s="58" t="e">
        <f>NA()</f>
        <v>#N/A</v>
      </c>
      <c r="BG10" s="58" t="e">
        <f>NA()</f>
        <v>#N/A</v>
      </c>
      <c r="BH10" s="58" t="e">
        <f>NA()</f>
        <v>#N/A</v>
      </c>
      <c r="BI10" s="58" t="e">
        <f>NA()</f>
        <v>#N/A</v>
      </c>
      <c r="BJ10" s="58" t="e">
        <f>NA()</f>
        <v>#N/A</v>
      </c>
      <c r="BK10" s="58" t="e">
        <f>NA()</f>
        <v>#N/A</v>
      </c>
      <c r="BL10" s="58" t="e">
        <f>NA()</f>
        <v>#N/A</v>
      </c>
      <c r="BM10" s="58" t="e">
        <f>NA()</f>
        <v>#N/A</v>
      </c>
      <c r="BN10" s="58" t="e">
        <f>NA()</f>
        <v>#N/A</v>
      </c>
      <c r="BP10" s="49">
        <v>7.5</v>
      </c>
      <c r="BQ10" s="49">
        <v>19.6875</v>
      </c>
      <c r="BR10" s="49">
        <v>34.073275862068968</v>
      </c>
      <c r="BS10" s="49">
        <v>51.483633986348735</v>
      </c>
      <c r="BT10" s="49">
        <v>72.225916452156412</v>
      </c>
      <c r="BU10" s="49">
        <v>94.066131718853754</v>
      </c>
    </row>
    <row r="11" spans="1:97" x14ac:dyDescent="0.25">
      <c r="C11" s="59">
        <v>0</v>
      </c>
      <c r="D11" s="53">
        <f t="shared" ref="D11:V11" si="1">D3</f>
        <v>0</v>
      </c>
      <c r="E11" s="53">
        <f t="shared" si="1"/>
        <v>0</v>
      </c>
      <c r="F11" s="53">
        <f t="shared" si="1"/>
        <v>0</v>
      </c>
      <c r="G11" s="53">
        <f t="shared" si="1"/>
        <v>0</v>
      </c>
      <c r="H11" s="53">
        <f t="shared" si="1"/>
        <v>0</v>
      </c>
      <c r="I11" s="53">
        <f t="shared" si="1"/>
        <v>0</v>
      </c>
      <c r="J11" s="53">
        <f t="shared" si="1"/>
        <v>0</v>
      </c>
      <c r="K11" s="53">
        <f t="shared" si="1"/>
        <v>0</v>
      </c>
      <c r="L11" s="53">
        <f t="shared" si="1"/>
        <v>0</v>
      </c>
      <c r="M11" s="53">
        <f t="shared" si="1"/>
        <v>0</v>
      </c>
      <c r="N11" s="53">
        <f t="shared" si="1"/>
        <v>0</v>
      </c>
      <c r="O11" s="53">
        <f t="shared" si="1"/>
        <v>0</v>
      </c>
      <c r="P11" s="53">
        <f t="shared" si="1"/>
        <v>0</v>
      </c>
      <c r="Q11" s="53">
        <f t="shared" si="1"/>
        <v>0</v>
      </c>
      <c r="R11" s="53">
        <f t="shared" si="1"/>
        <v>0</v>
      </c>
      <c r="S11" s="53">
        <f t="shared" si="1"/>
        <v>0</v>
      </c>
      <c r="T11" s="53">
        <f t="shared" si="1"/>
        <v>0</v>
      </c>
      <c r="U11" s="53">
        <f t="shared" si="1"/>
        <v>0</v>
      </c>
      <c r="V11" s="53">
        <f t="shared" si="1"/>
        <v>0</v>
      </c>
      <c r="W11" s="53">
        <f t="shared" ref="W11:AG11" si="2">W3</f>
        <v>0</v>
      </c>
      <c r="X11" s="53">
        <f t="shared" si="2"/>
        <v>0</v>
      </c>
      <c r="Y11" s="53">
        <f t="shared" si="2"/>
        <v>0</v>
      </c>
      <c r="Z11" s="53">
        <f t="shared" si="2"/>
        <v>0</v>
      </c>
      <c r="AA11" s="53">
        <f t="shared" si="2"/>
        <v>0</v>
      </c>
      <c r="AB11" s="53">
        <f t="shared" si="2"/>
        <v>0</v>
      </c>
      <c r="AC11" s="53">
        <f t="shared" si="2"/>
        <v>0</v>
      </c>
      <c r="AD11" s="53">
        <f t="shared" si="2"/>
        <v>0</v>
      </c>
      <c r="AE11" s="53">
        <f t="shared" si="2"/>
        <v>0</v>
      </c>
      <c r="AF11" s="53">
        <f t="shared" si="2"/>
        <v>0</v>
      </c>
      <c r="AG11" s="53">
        <f t="shared" si="2"/>
        <v>0</v>
      </c>
      <c r="AH11" s="57"/>
      <c r="AJ11" s="59"/>
      <c r="AK11" s="60" t="e">
        <f>NA()</f>
        <v>#N/A</v>
      </c>
      <c r="AL11" s="60" t="e">
        <f>NA()</f>
        <v>#N/A</v>
      </c>
      <c r="AM11" s="60" t="e">
        <f>NA()</f>
        <v>#N/A</v>
      </c>
      <c r="AN11" s="60" t="e">
        <f>NA()</f>
        <v>#N/A</v>
      </c>
      <c r="AO11" s="60" t="e">
        <f>NA()</f>
        <v>#N/A</v>
      </c>
      <c r="AP11" s="60" t="e">
        <f>NA()</f>
        <v>#N/A</v>
      </c>
      <c r="AQ11" s="60" t="e">
        <f>NA()</f>
        <v>#N/A</v>
      </c>
      <c r="AR11" s="60" t="e">
        <f>NA()</f>
        <v>#N/A</v>
      </c>
      <c r="AS11" s="60" t="e">
        <f>NA()</f>
        <v>#N/A</v>
      </c>
      <c r="AT11" s="60" t="e">
        <f>NA()</f>
        <v>#N/A</v>
      </c>
      <c r="AU11" s="60" t="e">
        <f>NA()</f>
        <v>#N/A</v>
      </c>
      <c r="AV11" s="60" t="e">
        <f>NA()</f>
        <v>#N/A</v>
      </c>
      <c r="AW11" s="60" t="e">
        <f>NA()</f>
        <v>#N/A</v>
      </c>
      <c r="AX11" s="60" t="e">
        <f>NA()</f>
        <v>#N/A</v>
      </c>
      <c r="AY11" s="60" t="e">
        <f>NA()</f>
        <v>#N/A</v>
      </c>
      <c r="AZ11" s="60" t="e">
        <f>NA()</f>
        <v>#N/A</v>
      </c>
      <c r="BA11" s="60" t="e">
        <f>NA()</f>
        <v>#N/A</v>
      </c>
      <c r="BB11" s="60" t="e">
        <f>NA()</f>
        <v>#N/A</v>
      </c>
      <c r="BC11" s="60" t="e">
        <f>NA()</f>
        <v>#N/A</v>
      </c>
      <c r="BD11" s="60" t="e">
        <f>NA()</f>
        <v>#N/A</v>
      </c>
      <c r="BE11" s="60" t="e">
        <f>NA()</f>
        <v>#N/A</v>
      </c>
      <c r="BF11" s="60" t="e">
        <f>NA()</f>
        <v>#N/A</v>
      </c>
      <c r="BG11" s="60" t="e">
        <f>NA()</f>
        <v>#N/A</v>
      </c>
      <c r="BH11" s="60" t="e">
        <f>NA()</f>
        <v>#N/A</v>
      </c>
      <c r="BI11" s="60" t="e">
        <f>NA()</f>
        <v>#N/A</v>
      </c>
      <c r="BJ11" s="60" t="e">
        <f>NA()</f>
        <v>#N/A</v>
      </c>
      <c r="BK11" s="60" t="e">
        <f>NA()</f>
        <v>#N/A</v>
      </c>
      <c r="BL11" s="60" t="e">
        <f>NA()</f>
        <v>#N/A</v>
      </c>
      <c r="BM11" s="60" t="e">
        <f>NA()</f>
        <v>#N/A</v>
      </c>
      <c r="BN11" s="60" t="e">
        <f>NA()</f>
        <v>#N/A</v>
      </c>
    </row>
    <row r="12" spans="1:97" x14ac:dyDescent="0.25">
      <c r="B12" s="53">
        <f>SUM(D12:AG12)</f>
        <v>0</v>
      </c>
      <c r="C12" s="55">
        <f>C11+(C13-C11)/2</f>
        <v>0</v>
      </c>
      <c r="D12" s="56">
        <f>+D11</f>
        <v>0</v>
      </c>
      <c r="E12" s="56">
        <f t="shared" ref="E12:V13" si="3">+E11</f>
        <v>0</v>
      </c>
      <c r="F12" s="56">
        <f t="shared" si="3"/>
        <v>0</v>
      </c>
      <c r="G12" s="56">
        <f t="shared" si="3"/>
        <v>0</v>
      </c>
      <c r="H12" s="56">
        <f t="shared" si="3"/>
        <v>0</v>
      </c>
      <c r="I12" s="56">
        <f t="shared" si="3"/>
        <v>0</v>
      </c>
      <c r="J12" s="56">
        <f t="shared" si="3"/>
        <v>0</v>
      </c>
      <c r="K12" s="56">
        <f t="shared" si="3"/>
        <v>0</v>
      </c>
      <c r="L12" s="56">
        <f t="shared" si="3"/>
        <v>0</v>
      </c>
      <c r="M12" s="56">
        <f t="shared" si="3"/>
        <v>0</v>
      </c>
      <c r="N12" s="56">
        <f t="shared" si="3"/>
        <v>0</v>
      </c>
      <c r="O12" s="56">
        <f t="shared" si="3"/>
        <v>0</v>
      </c>
      <c r="P12" s="56">
        <f t="shared" si="3"/>
        <v>0</v>
      </c>
      <c r="Q12" s="56">
        <f t="shared" si="3"/>
        <v>0</v>
      </c>
      <c r="R12" s="56">
        <f t="shared" si="3"/>
        <v>0</v>
      </c>
      <c r="S12" s="56">
        <f t="shared" si="3"/>
        <v>0</v>
      </c>
      <c r="T12" s="56">
        <f t="shared" si="3"/>
        <v>0</v>
      </c>
      <c r="U12" s="56">
        <f t="shared" si="3"/>
        <v>0</v>
      </c>
      <c r="V12" s="56">
        <f t="shared" si="3"/>
        <v>0</v>
      </c>
      <c r="W12" s="56">
        <f t="shared" ref="W12:AG12" si="4">+W11</f>
        <v>0</v>
      </c>
      <c r="X12" s="56">
        <f t="shared" si="4"/>
        <v>0</v>
      </c>
      <c r="Y12" s="56">
        <f t="shared" si="4"/>
        <v>0</v>
      </c>
      <c r="Z12" s="56">
        <f t="shared" si="4"/>
        <v>0</v>
      </c>
      <c r="AA12" s="56">
        <f t="shared" si="4"/>
        <v>0</v>
      </c>
      <c r="AB12" s="56">
        <f t="shared" si="4"/>
        <v>0</v>
      </c>
      <c r="AC12" s="56">
        <f t="shared" si="4"/>
        <v>0</v>
      </c>
      <c r="AD12" s="56">
        <f t="shared" si="4"/>
        <v>0</v>
      </c>
      <c r="AE12" s="56">
        <f t="shared" si="4"/>
        <v>0</v>
      </c>
      <c r="AF12" s="56">
        <f t="shared" si="4"/>
        <v>0</v>
      </c>
      <c r="AG12" s="56">
        <f t="shared" si="4"/>
        <v>0</v>
      </c>
      <c r="AH12" s="61">
        <v>1</v>
      </c>
      <c r="AI12" s="62" t="s">
        <v>139</v>
      </c>
      <c r="AJ12" s="55">
        <f>+C12</f>
        <v>0</v>
      </c>
      <c r="AK12" s="56" t="e">
        <f>+IF(BP12/2=0,NA(),BP12/2)</f>
        <v>#DIV/0!</v>
      </c>
      <c r="AL12" s="56" t="e">
        <f>IF(BQ12=0,NA(),IF(OR(SUM($BP12:BP12)+BQ12/2=0,SUM($BP12:BP12)+BQ12/2&gt;=100),NA(),SUM($BP12:BP12)+BQ12/2))</f>
        <v>#DIV/0!</v>
      </c>
      <c r="AM12" s="56" t="e">
        <f>IF(BR12=0,NA(),IF(OR(SUM($BP12:BQ12)+BR12/2=0,SUM($BP12:BQ12)+BR12/2&gt;=100),NA(),SUM($BP12:BQ12)+BR12/2))</f>
        <v>#DIV/0!</v>
      </c>
      <c r="AN12" s="56" t="e">
        <f>IF(BS12=0,NA(),IF(OR(SUM($BP12:BR12)+BS12/2=0,SUM($BP12:BR12)+BS12/2&gt;=100),NA(),SUM($BP12:BR12)+BS12/2))</f>
        <v>#DIV/0!</v>
      </c>
      <c r="AO12" s="56" t="e">
        <f>IF(BT12=0,NA(),IF(OR(SUM($BP12:BS12)+BT12/2=0,SUM($BP12:BS12)+BT12/2&gt;=100),NA(),SUM($BP12:BS12)+BT12/2))</f>
        <v>#DIV/0!</v>
      </c>
      <c r="AP12" s="56" t="e">
        <f>IF(BU12=0,NA(),IF(OR(SUM($BP12:BT12)+BU12/2=0,SUM($BP12:BT12)+BU12/2&gt;=100),NA(),SUM($BP12:BT12)+BU12/2))</f>
        <v>#DIV/0!</v>
      </c>
      <c r="AQ12" s="56" t="e">
        <f>IF(BV12=0,NA(),IF(OR(SUM($BP12:BU12)+BV12/2=0,SUM($BP12:BU12)+BV12/2&gt;=100),NA(),SUM($BP12:BU12)+BV12/2))</f>
        <v>#DIV/0!</v>
      </c>
      <c r="AR12" s="56" t="e">
        <f>IF(BW12=0,NA(),IF(OR(SUM($BP12:BV12)+BW12/2=0,SUM($BP12:BV12)+BW12/2&gt;=100),NA(),SUM($BP12:BV12)+BW12/2))</f>
        <v>#DIV/0!</v>
      </c>
      <c r="AS12" s="56" t="e">
        <f>IF(BX12=0,NA(),IF(OR(SUM($BP12:BW12)+BX12/2=0,SUM($BP12:BW12)+BX12/2&gt;=100),NA(),SUM($BP12:BW12)+BX12/2))</f>
        <v>#DIV/0!</v>
      </c>
      <c r="AT12" s="56" t="e">
        <f>IF(BY12=0,NA(),IF(OR(SUM($BP12:BX12)+BY12/2=0,SUM($BP12:BX12)+BY12/2&gt;=100),NA(),SUM($BP12:BX12)+BY12/2))</f>
        <v>#DIV/0!</v>
      </c>
      <c r="AU12" s="56" t="e">
        <f>IF(BZ12=0,NA(),IF(OR(SUM($BP12:BY12)+BZ12/2=0,SUM($BP12:BY12)+BZ12/2&gt;=100),NA(),SUM($BP12:BY12)+BZ12/2))</f>
        <v>#DIV/0!</v>
      </c>
      <c r="AV12" s="56" t="e">
        <f>IF(CA12=0,NA(),IF(OR(SUM($BP12:BZ12)+CA12/2=0,SUM($BP12:BZ12)+CA12/2&gt;=100),NA(),SUM($BP12:BZ12)+CA12/2))</f>
        <v>#DIV/0!</v>
      </c>
      <c r="AW12" s="56" t="e">
        <f>IF(CB12=0,NA(),IF(OR(SUM($BP12:CA12)+CB12/2=0,SUM($BP12:CA12)+CB12/2&gt;=100),NA(),SUM($BP12:CA12)+CB12/2))</f>
        <v>#DIV/0!</v>
      </c>
      <c r="AX12" s="56" t="e">
        <f>IF(CC12=0,NA(),IF(OR(SUM($BP12:CB12)+CC12/2=0,SUM($BP12:CB12)+CC12/2&gt;=100),NA(),SUM($BP12:CB12)+CC12/2))</f>
        <v>#DIV/0!</v>
      </c>
      <c r="AY12" s="56" t="e">
        <f>IF(CD12=0,NA(),IF(OR(SUM($BP12:CC12)+CD12/2=0,SUM($BP12:CC12)+CD12/2&gt;=100),NA(),SUM($BP12:CC12)+CD12/2))</f>
        <v>#DIV/0!</v>
      </c>
      <c r="AZ12" s="56" t="e">
        <f>IF(CE12=0,NA(),IF(OR(SUM($BP12:CD12)+CE12/2=0,SUM($BP12:CD12)+CE12/2&gt;=100),NA(),SUM($BP12:CD12)+CE12/2))</f>
        <v>#DIV/0!</v>
      </c>
      <c r="BA12" s="56" t="e">
        <f>IF(CF12=0,NA(),IF(OR(SUM($BP12:CE12)+CF12/2=0,SUM($BP12:CE12)+CF12/2&gt;=100),NA(),SUM($BP12:CE12)+CF12/2))</f>
        <v>#DIV/0!</v>
      </c>
      <c r="BB12" s="56" t="e">
        <f>IF(CG12=0,NA(),IF(OR(SUM($BP12:CF12)+CG12/2=0,SUM($BP12:CF12)+CG12/2&gt;=100),NA(),SUM($BP12:CF12)+CG12/2))</f>
        <v>#DIV/0!</v>
      </c>
      <c r="BC12" s="56" t="e">
        <f>IF(CH12=0,NA(),IF(OR(SUM($BP12:CG12)+CH12/2=0,SUM($BP12:CG12)+CH12/2&gt;=100),NA(),SUM($BP12:CG12)+CH12/2))</f>
        <v>#DIV/0!</v>
      </c>
      <c r="BD12" s="56" t="e">
        <f>IF(CI12=0,NA(),IF(OR(SUM($BP12:CH12)+CI12/2=0,SUM($BP12:CH12)+CI12/2&gt;=100),NA(),SUM($BP12:CH12)+CI12/2))</f>
        <v>#DIV/0!</v>
      </c>
      <c r="BE12" s="56" t="e">
        <f>IF(CJ12=0,NA(),IF(OR(SUM($BP12:CI12)+CJ12/2=0,SUM($BP12:CI12)+CJ12/2&gt;=100),NA(),SUM($BP12:CI12)+CJ12/2))</f>
        <v>#DIV/0!</v>
      </c>
      <c r="BF12" s="56" t="e">
        <f>IF(CK12=0,NA(),IF(OR(SUM($BP12:CJ12)+CK12/2=0,SUM($BP12:CJ12)+CK12/2&gt;=100),NA(),SUM($BP12:CJ12)+CK12/2))</f>
        <v>#DIV/0!</v>
      </c>
      <c r="BG12" s="56" t="e">
        <f>IF(CL12=0,NA(),IF(OR(SUM($BP12:CK12)+CL12/2=0,SUM($BP12:CK12)+CL12/2&gt;=100),NA(),SUM($BP12:CK12)+CL12/2))</f>
        <v>#DIV/0!</v>
      </c>
      <c r="BH12" s="56" t="e">
        <f>IF(CM12=0,NA(),IF(OR(SUM($BP12:CL12)+CM12/2=0,SUM($BP12:CL12)+CM12/2&gt;=100),NA(),SUM($BP12:CL12)+CM12/2))</f>
        <v>#DIV/0!</v>
      </c>
      <c r="BI12" s="56" t="e">
        <f>IF(CN12=0,NA(),IF(OR(SUM($BP12:CM12)+CN12/2=0,SUM($BP12:CM12)+CN12/2&gt;=100),NA(),SUM($BP12:CM12)+CN12/2))</f>
        <v>#DIV/0!</v>
      </c>
      <c r="BJ12" s="56" t="e">
        <f>IF(CO12=0,NA(),IF(OR(SUM($BP12:CN12)+CO12/2=0,SUM($BP12:CN12)+CO12/2&gt;=100),NA(),SUM($BP12:CN12)+CO12/2))</f>
        <v>#DIV/0!</v>
      </c>
      <c r="BK12" s="56" t="e">
        <f>IF(CP12=0,NA(),IF(OR(SUM($BP12:CO12)+CP12/2=0,SUM($BP12:CO12)+CP12/2&gt;=100),NA(),SUM($BP12:CO12)+CP12/2))</f>
        <v>#DIV/0!</v>
      </c>
      <c r="BL12" s="56" t="e">
        <f>IF(CQ12=0,NA(),IF(OR(SUM($BP12:CP12)+CQ12/2=0,SUM($BP12:CP12)+CQ12/2&gt;=100),NA(),SUM($BP12:CP12)+CQ12/2))</f>
        <v>#DIV/0!</v>
      </c>
      <c r="BM12" s="56" t="e">
        <f>IF(CR12=0,NA(),IF(OR(SUM($BP12:CQ12)+CR12/2=0,SUM($BP12:CQ12)+CR12/2&gt;=100),NA(),SUM($BP12:CQ12)+CR12/2))</f>
        <v>#DIV/0!</v>
      </c>
      <c r="BN12" s="56" t="e">
        <f>IF(CS12=0,NA(),IF(OR(SUM($BP12:CR12)+CS12/2=0,SUM($BP12:CR12)+CS12/2&gt;=100),NA(),SUM($BP12:CR12)+CS12/2))</f>
        <v>#DIV/0!</v>
      </c>
      <c r="BP12" s="56" t="e">
        <f t="shared" ref="BP12:CS12" si="5">(D12/SUM($D12:$AG12))*100</f>
        <v>#DIV/0!</v>
      </c>
      <c r="BQ12" s="56" t="e">
        <f t="shared" si="5"/>
        <v>#DIV/0!</v>
      </c>
      <c r="BR12" s="56" t="e">
        <f t="shared" si="5"/>
        <v>#DIV/0!</v>
      </c>
      <c r="BS12" s="56" t="e">
        <f t="shared" si="5"/>
        <v>#DIV/0!</v>
      </c>
      <c r="BT12" s="56" t="e">
        <f t="shared" si="5"/>
        <v>#DIV/0!</v>
      </c>
      <c r="BU12" s="56" t="e">
        <f t="shared" si="5"/>
        <v>#DIV/0!</v>
      </c>
      <c r="BV12" s="56" t="e">
        <f t="shared" si="5"/>
        <v>#DIV/0!</v>
      </c>
      <c r="BW12" s="56" t="e">
        <f t="shared" si="5"/>
        <v>#DIV/0!</v>
      </c>
      <c r="BX12" s="56" t="e">
        <f t="shared" si="5"/>
        <v>#DIV/0!</v>
      </c>
      <c r="BY12" s="56" t="e">
        <f t="shared" si="5"/>
        <v>#DIV/0!</v>
      </c>
      <c r="BZ12" s="56" t="e">
        <f t="shared" si="5"/>
        <v>#DIV/0!</v>
      </c>
      <c r="CA12" s="56" t="e">
        <f t="shared" si="5"/>
        <v>#DIV/0!</v>
      </c>
      <c r="CB12" s="56" t="e">
        <f t="shared" si="5"/>
        <v>#DIV/0!</v>
      </c>
      <c r="CC12" s="56" t="e">
        <f t="shared" si="5"/>
        <v>#DIV/0!</v>
      </c>
      <c r="CD12" s="56" t="e">
        <f t="shared" si="5"/>
        <v>#DIV/0!</v>
      </c>
      <c r="CE12" s="56" t="e">
        <f t="shared" si="5"/>
        <v>#DIV/0!</v>
      </c>
      <c r="CF12" s="56" t="e">
        <f t="shared" si="5"/>
        <v>#DIV/0!</v>
      </c>
      <c r="CG12" s="56" t="e">
        <f t="shared" si="5"/>
        <v>#DIV/0!</v>
      </c>
      <c r="CH12" s="56" t="e">
        <f t="shared" si="5"/>
        <v>#DIV/0!</v>
      </c>
      <c r="CI12" s="56" t="e">
        <f t="shared" si="5"/>
        <v>#DIV/0!</v>
      </c>
      <c r="CJ12" s="56" t="e">
        <f t="shared" si="5"/>
        <v>#DIV/0!</v>
      </c>
      <c r="CK12" s="56" t="e">
        <f t="shared" si="5"/>
        <v>#DIV/0!</v>
      </c>
      <c r="CL12" s="56" t="e">
        <f t="shared" si="5"/>
        <v>#DIV/0!</v>
      </c>
      <c r="CM12" s="56" t="e">
        <f t="shared" si="5"/>
        <v>#DIV/0!</v>
      </c>
      <c r="CN12" s="56" t="e">
        <f t="shared" si="5"/>
        <v>#DIV/0!</v>
      </c>
      <c r="CO12" s="56" t="e">
        <f t="shared" si="5"/>
        <v>#DIV/0!</v>
      </c>
      <c r="CP12" s="56" t="e">
        <f t="shared" si="5"/>
        <v>#DIV/0!</v>
      </c>
      <c r="CQ12" s="56" t="e">
        <f t="shared" si="5"/>
        <v>#DIV/0!</v>
      </c>
      <c r="CR12" s="56" t="e">
        <f t="shared" si="5"/>
        <v>#DIV/0!</v>
      </c>
      <c r="CS12" s="56" t="e">
        <f t="shared" si="5"/>
        <v>#DIV/0!</v>
      </c>
    </row>
    <row r="13" spans="1:97" x14ac:dyDescent="0.25">
      <c r="C13" s="59">
        <f>+A3</f>
        <v>0</v>
      </c>
      <c r="D13" s="53">
        <f t="shared" ref="D13" si="6">+D12</f>
        <v>0</v>
      </c>
      <c r="E13" s="53">
        <f t="shared" si="3"/>
        <v>0</v>
      </c>
      <c r="F13" s="53">
        <f t="shared" si="3"/>
        <v>0</v>
      </c>
      <c r="G13" s="53">
        <f t="shared" si="3"/>
        <v>0</v>
      </c>
      <c r="H13" s="53">
        <f t="shared" si="3"/>
        <v>0</v>
      </c>
      <c r="I13" s="53">
        <f t="shared" si="3"/>
        <v>0</v>
      </c>
      <c r="J13" s="53">
        <f t="shared" si="3"/>
        <v>0</v>
      </c>
      <c r="K13" s="53">
        <f t="shared" si="3"/>
        <v>0</v>
      </c>
      <c r="L13" s="53">
        <f t="shared" si="3"/>
        <v>0</v>
      </c>
      <c r="M13" s="53">
        <f t="shared" si="3"/>
        <v>0</v>
      </c>
      <c r="N13" s="53">
        <f t="shared" si="3"/>
        <v>0</v>
      </c>
      <c r="O13" s="53">
        <f t="shared" si="3"/>
        <v>0</v>
      </c>
      <c r="P13" s="53">
        <f t="shared" si="3"/>
        <v>0</v>
      </c>
      <c r="Q13" s="53">
        <f t="shared" si="3"/>
        <v>0</v>
      </c>
      <c r="R13" s="53">
        <f t="shared" si="3"/>
        <v>0</v>
      </c>
      <c r="S13" s="53">
        <f t="shared" si="3"/>
        <v>0</v>
      </c>
      <c r="T13" s="53">
        <f t="shared" si="3"/>
        <v>0</v>
      </c>
      <c r="U13" s="53">
        <f t="shared" si="3"/>
        <v>0</v>
      </c>
      <c r="V13" s="53">
        <f t="shared" si="3"/>
        <v>0</v>
      </c>
      <c r="W13" s="53">
        <f t="shared" ref="W13:AG13" si="7">+W12</f>
        <v>0</v>
      </c>
      <c r="X13" s="53">
        <f t="shared" si="7"/>
        <v>0</v>
      </c>
      <c r="Y13" s="53">
        <f t="shared" si="7"/>
        <v>0</v>
      </c>
      <c r="Z13" s="53">
        <f t="shared" si="7"/>
        <v>0</v>
      </c>
      <c r="AA13" s="53">
        <f t="shared" si="7"/>
        <v>0</v>
      </c>
      <c r="AB13" s="53">
        <f t="shared" si="7"/>
        <v>0</v>
      </c>
      <c r="AC13" s="53">
        <f t="shared" si="7"/>
        <v>0</v>
      </c>
      <c r="AD13" s="53">
        <f t="shared" si="7"/>
        <v>0</v>
      </c>
      <c r="AE13" s="53">
        <f t="shared" si="7"/>
        <v>0</v>
      </c>
      <c r="AF13" s="53">
        <f t="shared" si="7"/>
        <v>0</v>
      </c>
      <c r="AG13" s="53">
        <f t="shared" si="7"/>
        <v>0</v>
      </c>
      <c r="AH13" s="57"/>
      <c r="AJ13" s="59"/>
      <c r="AK13" s="53" t="e">
        <f>NA()</f>
        <v>#N/A</v>
      </c>
      <c r="AL13" s="53" t="e">
        <f>NA()</f>
        <v>#N/A</v>
      </c>
      <c r="AM13" s="53" t="e">
        <f>NA()</f>
        <v>#N/A</v>
      </c>
      <c r="AN13" s="53" t="e">
        <f>NA()</f>
        <v>#N/A</v>
      </c>
      <c r="AO13" s="53" t="e">
        <f>NA()</f>
        <v>#N/A</v>
      </c>
      <c r="AP13" s="53" t="e">
        <f>NA()</f>
        <v>#N/A</v>
      </c>
      <c r="AQ13" s="53" t="e">
        <f>NA()</f>
        <v>#N/A</v>
      </c>
      <c r="AR13" s="53" t="e">
        <f>NA()</f>
        <v>#N/A</v>
      </c>
      <c r="AS13" s="53" t="e">
        <f>NA()</f>
        <v>#N/A</v>
      </c>
      <c r="AT13" s="53" t="e">
        <f>NA()</f>
        <v>#N/A</v>
      </c>
      <c r="AU13" s="53" t="e">
        <f>NA()</f>
        <v>#N/A</v>
      </c>
      <c r="AV13" s="53" t="e">
        <f>NA()</f>
        <v>#N/A</v>
      </c>
      <c r="AW13" s="53" t="e">
        <f>NA()</f>
        <v>#N/A</v>
      </c>
      <c r="AX13" s="53" t="e">
        <f>NA()</f>
        <v>#N/A</v>
      </c>
      <c r="AY13" s="53" t="e">
        <f>NA()</f>
        <v>#N/A</v>
      </c>
      <c r="AZ13" s="53" t="e">
        <f>NA()</f>
        <v>#N/A</v>
      </c>
      <c r="BA13" s="53" t="e">
        <f>NA()</f>
        <v>#N/A</v>
      </c>
      <c r="BB13" s="53" t="e">
        <f>NA()</f>
        <v>#N/A</v>
      </c>
      <c r="BC13" s="53" t="e">
        <f>NA()</f>
        <v>#N/A</v>
      </c>
      <c r="BD13" s="53" t="e">
        <f>NA()</f>
        <v>#N/A</v>
      </c>
      <c r="BE13" s="53" t="e">
        <f>NA()</f>
        <v>#N/A</v>
      </c>
      <c r="BF13" s="53" t="e">
        <f>NA()</f>
        <v>#N/A</v>
      </c>
      <c r="BG13" s="53" t="e">
        <f>NA()</f>
        <v>#N/A</v>
      </c>
      <c r="BH13" s="53" t="e">
        <f>NA()</f>
        <v>#N/A</v>
      </c>
      <c r="BI13" s="53" t="e">
        <f>NA()</f>
        <v>#N/A</v>
      </c>
      <c r="BJ13" s="53" t="e">
        <f>NA()</f>
        <v>#N/A</v>
      </c>
      <c r="BK13" s="53" t="e">
        <f>NA()</f>
        <v>#N/A</v>
      </c>
      <c r="BL13" s="53" t="e">
        <f>NA()</f>
        <v>#N/A</v>
      </c>
      <c r="BM13" s="53" t="e">
        <f>NA()</f>
        <v>#N/A</v>
      </c>
      <c r="BN13" s="53" t="e">
        <f>NA()</f>
        <v>#N/A</v>
      </c>
    </row>
    <row r="14" spans="1:97" x14ac:dyDescent="0.25">
      <c r="C14" s="55">
        <f>+C13</f>
        <v>0</v>
      </c>
      <c r="D14" s="56">
        <v>0</v>
      </c>
      <c r="E14" s="56">
        <v>0</v>
      </c>
      <c r="F14" s="56">
        <v>0</v>
      </c>
      <c r="G14" s="56">
        <v>0</v>
      </c>
      <c r="H14" s="56">
        <v>0</v>
      </c>
      <c r="I14" s="56">
        <v>0</v>
      </c>
      <c r="J14" s="56">
        <v>0</v>
      </c>
      <c r="K14" s="56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  <c r="V14" s="56">
        <v>0</v>
      </c>
      <c r="W14" s="56">
        <v>0</v>
      </c>
      <c r="X14" s="56">
        <v>0</v>
      </c>
      <c r="Y14" s="56">
        <v>0</v>
      </c>
      <c r="Z14" s="56">
        <v>0</v>
      </c>
      <c r="AA14" s="56">
        <v>0</v>
      </c>
      <c r="AB14" s="56">
        <v>0</v>
      </c>
      <c r="AC14" s="56">
        <v>0</v>
      </c>
      <c r="AD14" s="56">
        <v>0</v>
      </c>
      <c r="AE14" s="56">
        <v>0</v>
      </c>
      <c r="AF14" s="56">
        <v>0</v>
      </c>
      <c r="AG14" s="56">
        <v>0</v>
      </c>
      <c r="AH14" s="61"/>
      <c r="AJ14" s="55"/>
      <c r="AK14" s="56" t="e">
        <f>NA()</f>
        <v>#N/A</v>
      </c>
      <c r="AL14" s="56" t="e">
        <f>NA()</f>
        <v>#N/A</v>
      </c>
      <c r="AM14" s="56" t="e">
        <f>NA()</f>
        <v>#N/A</v>
      </c>
      <c r="AN14" s="56" t="e">
        <f>NA()</f>
        <v>#N/A</v>
      </c>
      <c r="AO14" s="56" t="e">
        <f>NA()</f>
        <v>#N/A</v>
      </c>
      <c r="AP14" s="56" t="e">
        <f>NA()</f>
        <v>#N/A</v>
      </c>
      <c r="AQ14" s="56" t="e">
        <f>NA()</f>
        <v>#N/A</v>
      </c>
      <c r="AR14" s="56" t="e">
        <f>NA()</f>
        <v>#N/A</v>
      </c>
      <c r="AS14" s="56" t="e">
        <f>NA()</f>
        <v>#N/A</v>
      </c>
      <c r="AT14" s="56" t="e">
        <f>NA()</f>
        <v>#N/A</v>
      </c>
      <c r="AU14" s="56" t="e">
        <f>NA()</f>
        <v>#N/A</v>
      </c>
      <c r="AV14" s="56" t="e">
        <f>NA()</f>
        <v>#N/A</v>
      </c>
      <c r="AW14" s="56" t="e">
        <f>NA()</f>
        <v>#N/A</v>
      </c>
      <c r="AX14" s="56" t="e">
        <f>NA()</f>
        <v>#N/A</v>
      </c>
      <c r="AY14" s="56" t="e">
        <f>NA()</f>
        <v>#N/A</v>
      </c>
      <c r="AZ14" s="56" t="e">
        <f>NA()</f>
        <v>#N/A</v>
      </c>
      <c r="BA14" s="56" t="e">
        <f>NA()</f>
        <v>#N/A</v>
      </c>
      <c r="BB14" s="56" t="e">
        <f>NA()</f>
        <v>#N/A</v>
      </c>
      <c r="BC14" s="56" t="e">
        <f>NA()</f>
        <v>#N/A</v>
      </c>
      <c r="BD14" s="56" t="e">
        <f>NA()</f>
        <v>#N/A</v>
      </c>
      <c r="BE14" s="56" t="e">
        <f>NA()</f>
        <v>#N/A</v>
      </c>
      <c r="BF14" s="56" t="e">
        <f>NA()</f>
        <v>#N/A</v>
      </c>
      <c r="BG14" s="56" t="e">
        <f>NA()</f>
        <v>#N/A</v>
      </c>
      <c r="BH14" s="56" t="e">
        <f>NA()</f>
        <v>#N/A</v>
      </c>
      <c r="BI14" s="56" t="e">
        <f>NA()</f>
        <v>#N/A</v>
      </c>
      <c r="BJ14" s="56" t="e">
        <f>NA()</f>
        <v>#N/A</v>
      </c>
      <c r="BK14" s="56" t="e">
        <f>NA()</f>
        <v>#N/A</v>
      </c>
      <c r="BL14" s="56" t="e">
        <f>NA()</f>
        <v>#N/A</v>
      </c>
      <c r="BM14" s="56" t="e">
        <f>NA()</f>
        <v>#N/A</v>
      </c>
      <c r="BN14" s="56" t="e">
        <f>NA()</f>
        <v>#N/A</v>
      </c>
    </row>
    <row r="15" spans="1:97" x14ac:dyDescent="0.25">
      <c r="C15" s="59">
        <f>+C14</f>
        <v>0</v>
      </c>
      <c r="D15" s="53">
        <f t="shared" ref="D15:V15" si="8">D4</f>
        <v>0</v>
      </c>
      <c r="E15" s="53">
        <f t="shared" si="8"/>
        <v>0</v>
      </c>
      <c r="F15" s="53">
        <f t="shared" si="8"/>
        <v>0</v>
      </c>
      <c r="G15" s="53">
        <f t="shared" si="8"/>
        <v>0</v>
      </c>
      <c r="H15" s="53">
        <f t="shared" si="8"/>
        <v>0</v>
      </c>
      <c r="I15" s="53">
        <f t="shared" si="8"/>
        <v>0</v>
      </c>
      <c r="J15" s="53">
        <f t="shared" si="8"/>
        <v>0</v>
      </c>
      <c r="K15" s="53">
        <f t="shared" si="8"/>
        <v>0</v>
      </c>
      <c r="L15" s="53">
        <f t="shared" si="8"/>
        <v>0</v>
      </c>
      <c r="M15" s="53">
        <f t="shared" si="8"/>
        <v>0</v>
      </c>
      <c r="N15" s="53">
        <f t="shared" si="8"/>
        <v>0</v>
      </c>
      <c r="O15" s="53">
        <f t="shared" si="8"/>
        <v>0</v>
      </c>
      <c r="P15" s="53">
        <f t="shared" si="8"/>
        <v>0</v>
      </c>
      <c r="Q15" s="53">
        <f t="shared" si="8"/>
        <v>0</v>
      </c>
      <c r="R15" s="53">
        <f t="shared" si="8"/>
        <v>0</v>
      </c>
      <c r="S15" s="53">
        <f t="shared" si="8"/>
        <v>0</v>
      </c>
      <c r="T15" s="53">
        <f t="shared" si="8"/>
        <v>0</v>
      </c>
      <c r="U15" s="53">
        <f t="shared" si="8"/>
        <v>0</v>
      </c>
      <c r="V15" s="53">
        <f t="shared" si="8"/>
        <v>0</v>
      </c>
      <c r="W15" s="53">
        <f t="shared" ref="W15:AG15" si="9">W4</f>
        <v>0</v>
      </c>
      <c r="X15" s="53">
        <f t="shared" si="9"/>
        <v>0</v>
      </c>
      <c r="Y15" s="53">
        <f t="shared" si="9"/>
        <v>0</v>
      </c>
      <c r="Z15" s="53">
        <f t="shared" si="9"/>
        <v>0</v>
      </c>
      <c r="AA15" s="53">
        <f t="shared" si="9"/>
        <v>0</v>
      </c>
      <c r="AB15" s="53">
        <f t="shared" si="9"/>
        <v>0</v>
      </c>
      <c r="AC15" s="53">
        <f t="shared" si="9"/>
        <v>0</v>
      </c>
      <c r="AD15" s="53">
        <f t="shared" si="9"/>
        <v>0</v>
      </c>
      <c r="AE15" s="53">
        <f t="shared" si="9"/>
        <v>0</v>
      </c>
      <c r="AF15" s="53">
        <f t="shared" si="9"/>
        <v>0</v>
      </c>
      <c r="AG15" s="53">
        <f t="shared" si="9"/>
        <v>0</v>
      </c>
      <c r="AH15" s="57"/>
      <c r="AJ15" s="59"/>
      <c r="AK15" s="53" t="e">
        <f>NA()</f>
        <v>#N/A</v>
      </c>
      <c r="AL15" s="53" t="e">
        <f>NA()</f>
        <v>#N/A</v>
      </c>
      <c r="AM15" s="53" t="e">
        <f>NA()</f>
        <v>#N/A</v>
      </c>
      <c r="AN15" s="53" t="e">
        <f>NA()</f>
        <v>#N/A</v>
      </c>
      <c r="AO15" s="53" t="e">
        <f>NA()</f>
        <v>#N/A</v>
      </c>
      <c r="AP15" s="53" t="e">
        <f>NA()</f>
        <v>#N/A</v>
      </c>
      <c r="AQ15" s="53" t="e">
        <f>NA()</f>
        <v>#N/A</v>
      </c>
      <c r="AR15" s="53" t="e">
        <f>NA()</f>
        <v>#N/A</v>
      </c>
      <c r="AS15" s="53" t="e">
        <f>NA()</f>
        <v>#N/A</v>
      </c>
      <c r="AT15" s="53" t="e">
        <f>NA()</f>
        <v>#N/A</v>
      </c>
      <c r="AU15" s="53" t="e">
        <f>NA()</f>
        <v>#N/A</v>
      </c>
      <c r="AV15" s="53" t="e">
        <f>NA()</f>
        <v>#N/A</v>
      </c>
      <c r="AW15" s="53" t="e">
        <f>NA()</f>
        <v>#N/A</v>
      </c>
      <c r="AX15" s="53" t="e">
        <f>NA()</f>
        <v>#N/A</v>
      </c>
      <c r="AY15" s="53" t="e">
        <f>NA()</f>
        <v>#N/A</v>
      </c>
      <c r="AZ15" s="53" t="e">
        <f>NA()</f>
        <v>#N/A</v>
      </c>
      <c r="BA15" s="53" t="e">
        <f>NA()</f>
        <v>#N/A</v>
      </c>
      <c r="BB15" s="53" t="e">
        <f>NA()</f>
        <v>#N/A</v>
      </c>
      <c r="BC15" s="53" t="e">
        <f>NA()</f>
        <v>#N/A</v>
      </c>
      <c r="BD15" s="53" t="e">
        <f>NA()</f>
        <v>#N/A</v>
      </c>
      <c r="BE15" s="53" t="e">
        <f>NA()</f>
        <v>#N/A</v>
      </c>
      <c r="BF15" s="53" t="e">
        <f>NA()</f>
        <v>#N/A</v>
      </c>
      <c r="BG15" s="53" t="e">
        <f>NA()</f>
        <v>#N/A</v>
      </c>
      <c r="BH15" s="53" t="e">
        <f>NA()</f>
        <v>#N/A</v>
      </c>
      <c r="BI15" s="53" t="e">
        <f>NA()</f>
        <v>#N/A</v>
      </c>
      <c r="BJ15" s="53" t="e">
        <f>NA()</f>
        <v>#N/A</v>
      </c>
      <c r="BK15" s="53" t="e">
        <f>NA()</f>
        <v>#N/A</v>
      </c>
      <c r="BL15" s="53" t="e">
        <f>NA()</f>
        <v>#N/A</v>
      </c>
      <c r="BM15" s="53" t="e">
        <f>NA()</f>
        <v>#N/A</v>
      </c>
      <c r="BN15" s="53" t="e">
        <f>NA()</f>
        <v>#N/A</v>
      </c>
    </row>
    <row r="16" spans="1:97" x14ac:dyDescent="0.25">
      <c r="B16" s="53">
        <f>SUM(D16:AG16)</f>
        <v>0</v>
      </c>
      <c r="C16" s="55">
        <f>C15+(C17-C15)/2</f>
        <v>0</v>
      </c>
      <c r="D16" s="56">
        <f>+D15</f>
        <v>0</v>
      </c>
      <c r="E16" s="56">
        <f t="shared" ref="E16:V17" si="10">+E15</f>
        <v>0</v>
      </c>
      <c r="F16" s="56">
        <f t="shared" si="10"/>
        <v>0</v>
      </c>
      <c r="G16" s="56">
        <f t="shared" si="10"/>
        <v>0</v>
      </c>
      <c r="H16" s="56">
        <f t="shared" si="10"/>
        <v>0</v>
      </c>
      <c r="I16" s="56">
        <f t="shared" si="10"/>
        <v>0</v>
      </c>
      <c r="J16" s="56">
        <f t="shared" si="10"/>
        <v>0</v>
      </c>
      <c r="K16" s="56">
        <f t="shared" si="10"/>
        <v>0</v>
      </c>
      <c r="L16" s="56">
        <f t="shared" si="10"/>
        <v>0</v>
      </c>
      <c r="M16" s="56">
        <f t="shared" si="10"/>
        <v>0</v>
      </c>
      <c r="N16" s="56">
        <f t="shared" si="10"/>
        <v>0</v>
      </c>
      <c r="O16" s="56">
        <f t="shared" si="10"/>
        <v>0</v>
      </c>
      <c r="P16" s="56">
        <f t="shared" si="10"/>
        <v>0</v>
      </c>
      <c r="Q16" s="56">
        <f t="shared" si="10"/>
        <v>0</v>
      </c>
      <c r="R16" s="56">
        <f t="shared" si="10"/>
        <v>0</v>
      </c>
      <c r="S16" s="56">
        <f t="shared" si="10"/>
        <v>0</v>
      </c>
      <c r="T16" s="56">
        <f t="shared" si="10"/>
        <v>0</v>
      </c>
      <c r="U16" s="56">
        <f t="shared" si="10"/>
        <v>0</v>
      </c>
      <c r="V16" s="56">
        <f t="shared" si="10"/>
        <v>0</v>
      </c>
      <c r="W16" s="56">
        <f t="shared" ref="W16:AG16" si="11">+W15</f>
        <v>0</v>
      </c>
      <c r="X16" s="56">
        <f t="shared" si="11"/>
        <v>0</v>
      </c>
      <c r="Y16" s="56">
        <f t="shared" si="11"/>
        <v>0</v>
      </c>
      <c r="Z16" s="56">
        <f t="shared" si="11"/>
        <v>0</v>
      </c>
      <c r="AA16" s="56">
        <f t="shared" si="11"/>
        <v>0</v>
      </c>
      <c r="AB16" s="56">
        <f t="shared" si="11"/>
        <v>0</v>
      </c>
      <c r="AC16" s="56">
        <f t="shared" si="11"/>
        <v>0</v>
      </c>
      <c r="AD16" s="56">
        <f t="shared" si="11"/>
        <v>0</v>
      </c>
      <c r="AE16" s="56">
        <f t="shared" si="11"/>
        <v>0</v>
      </c>
      <c r="AF16" s="56">
        <f t="shared" si="11"/>
        <v>0</v>
      </c>
      <c r="AG16" s="56">
        <f t="shared" si="11"/>
        <v>0</v>
      </c>
      <c r="AH16" s="61">
        <v>1</v>
      </c>
      <c r="AI16" s="62" t="s">
        <v>140</v>
      </c>
      <c r="AJ16" s="55">
        <f>+C16</f>
        <v>0</v>
      </c>
      <c r="AK16" s="56" t="e">
        <f>+IF(BP16/2=0,NA(),BP16/2)</f>
        <v>#DIV/0!</v>
      </c>
      <c r="AL16" s="56" t="e">
        <f>IF(BQ16=0,NA(),IF(OR(SUM($BP16:BP16)+BQ16/2=0,SUM($BP16:BP16)+BQ16/2&gt;=100),NA(),SUM($BP16:BP16)+BQ16/2))</f>
        <v>#DIV/0!</v>
      </c>
      <c r="AM16" s="56" t="e">
        <f>IF(BR16=0,NA(),IF(OR(SUM($BP16:BQ16)+BR16/2=0,SUM($BP16:BQ16)+BR16/2&gt;=100),NA(),SUM($BP16:BQ16)+BR16/2))</f>
        <v>#DIV/0!</v>
      </c>
      <c r="AN16" s="56" t="e">
        <f>IF(BS16=0,NA(),IF(OR(SUM($BP16:BR16)+BS16/2=0,SUM($BP16:BR16)+BS16/2&gt;=100),NA(),SUM($BP16:BR16)+BS16/2))</f>
        <v>#DIV/0!</v>
      </c>
      <c r="AO16" s="56" t="e">
        <f>IF(BT16=0,NA(),IF(OR(SUM($BP16:BS16)+BT16/2=0,SUM($BP16:BS16)+BT16/2&gt;=100),NA(),SUM($BP16:BS16)+BT16/2))</f>
        <v>#DIV/0!</v>
      </c>
      <c r="AP16" s="56" t="e">
        <f>IF(BU16=0,NA(),IF(OR(SUM($BP16:BT16)+BU16/2=0,SUM($BP16:BT16)+BU16/2&gt;=100),NA(),SUM($BP16:BT16)+BU16/2))</f>
        <v>#DIV/0!</v>
      </c>
      <c r="AQ16" s="56" t="e">
        <f>IF(BV16=0,NA(),IF(OR(SUM($BP16:BU16)+BV16/2=0,SUM($BP16:BU16)+BV16/2&gt;=100),NA(),SUM($BP16:BU16)+BV16/2))</f>
        <v>#DIV/0!</v>
      </c>
      <c r="AR16" s="56" t="e">
        <f>IF(BW16=0,NA(),IF(OR(SUM($BP16:BV16)+BW16/2=0,SUM($BP16:BV16)+BW16/2&gt;=100),NA(),SUM($BP16:BV16)+BW16/2))</f>
        <v>#DIV/0!</v>
      </c>
      <c r="AS16" s="56" t="e">
        <f>IF(BX16=0,NA(),IF(OR(SUM($BP16:BW16)+BX16/2=0,SUM($BP16:BW16)+BX16/2&gt;=100),NA(),SUM($BP16:BW16)+BX16/2))</f>
        <v>#DIV/0!</v>
      </c>
      <c r="AT16" s="56" t="e">
        <f>IF(BY16=0,NA(),IF(OR(SUM($BP16:BX16)+BY16/2=0,SUM($BP16:BX16)+BY16/2&gt;=100),NA(),SUM($BP16:BX16)+BY16/2))</f>
        <v>#DIV/0!</v>
      </c>
      <c r="AU16" s="56" t="e">
        <f>IF(BZ16=0,NA(),IF(OR(SUM($BP16:BY16)+BZ16/2=0,SUM($BP16:BY16)+BZ16/2&gt;=100),NA(),SUM($BP16:BY16)+BZ16/2))</f>
        <v>#DIV/0!</v>
      </c>
      <c r="AV16" s="56" t="e">
        <f>IF(CA16=0,NA(),IF(OR(SUM($BP16:BZ16)+CA16/2=0,SUM($BP16:BZ16)+CA16/2&gt;=100),NA(),SUM($BP16:BZ16)+CA16/2))</f>
        <v>#DIV/0!</v>
      </c>
      <c r="AW16" s="56" t="e">
        <f>IF(CB16=0,NA(),IF(OR(SUM($BP16:CA16)+CB16/2=0,SUM($BP16:CA16)+CB16/2&gt;=100),NA(),SUM($BP16:CA16)+CB16/2))</f>
        <v>#DIV/0!</v>
      </c>
      <c r="AX16" s="56" t="e">
        <f>IF(CC16=0,NA(),IF(OR(SUM($BP16:CB16)+CC16/2=0,SUM($BP16:CB16)+CC16/2&gt;=100),NA(),SUM($BP16:CB16)+CC16/2))</f>
        <v>#DIV/0!</v>
      </c>
      <c r="AY16" s="56" t="e">
        <f>IF(CD16=0,NA(),IF(OR(SUM($BP16:CC16)+CD16/2=0,SUM($BP16:CC16)+CD16/2&gt;=100),NA(),SUM($BP16:CC16)+CD16/2))</f>
        <v>#DIV/0!</v>
      </c>
      <c r="AZ16" s="56" t="e">
        <f>IF(CE16=0,NA(),IF(OR(SUM($BP16:CD16)+CE16/2=0,SUM($BP16:CD16)+CE16/2&gt;=100),NA(),SUM($BP16:CD16)+CE16/2))</f>
        <v>#DIV/0!</v>
      </c>
      <c r="BA16" s="56" t="e">
        <f>IF(CF16=0,NA(),IF(OR(SUM($BP16:CE16)+CF16/2=0,SUM($BP16:CE16)+CF16/2&gt;=100),NA(),SUM($BP16:CE16)+CF16/2))</f>
        <v>#DIV/0!</v>
      </c>
      <c r="BB16" s="56" t="e">
        <f>IF(CG16=0,NA(),IF(OR(SUM($BP16:CF16)+CG16/2=0,SUM($BP16:CF16)+CG16/2&gt;=100),NA(),SUM($BP16:CF16)+CG16/2))</f>
        <v>#DIV/0!</v>
      </c>
      <c r="BC16" s="56" t="e">
        <f>IF(CH16=0,NA(),IF(OR(SUM($BP16:CG16)+CH16/2=0,SUM($BP16:CG16)+CH16/2&gt;=100),NA(),SUM($BP16:CG16)+CH16/2))</f>
        <v>#DIV/0!</v>
      </c>
      <c r="BD16" s="56" t="e">
        <f>IF(CI16=0,NA(),IF(OR(SUM($BP16:CH16)+CI16/2=0,SUM($BP16:CH16)+CI16/2&gt;=100),NA(),SUM($BP16:CH16)+CI16/2))</f>
        <v>#DIV/0!</v>
      </c>
      <c r="BE16" s="56" t="e">
        <f>IF(CJ16=0,NA(),IF(OR(SUM($BP16:CI16)+CJ16/2=0,SUM($BP16:CI16)+CJ16/2&gt;=100),NA(),SUM($BP16:CI16)+CJ16/2))</f>
        <v>#DIV/0!</v>
      </c>
      <c r="BF16" s="56" t="e">
        <f>IF(CK16=0,NA(),IF(OR(SUM($BP16:CJ16)+CK16/2=0,SUM($BP16:CJ16)+CK16/2&gt;=100),NA(),SUM($BP16:CJ16)+CK16/2))</f>
        <v>#DIV/0!</v>
      </c>
      <c r="BG16" s="56" t="e">
        <f>IF(CL16=0,NA(),IF(OR(SUM($BP16:CK16)+CL16/2=0,SUM($BP16:CK16)+CL16/2&gt;=100),NA(),SUM($BP16:CK16)+CL16/2))</f>
        <v>#DIV/0!</v>
      </c>
      <c r="BH16" s="56" t="e">
        <f>IF(CM16=0,NA(),IF(OR(SUM($BP16:CL16)+CM16/2=0,SUM($BP16:CL16)+CM16/2&gt;=100),NA(),SUM($BP16:CL16)+CM16/2))</f>
        <v>#DIV/0!</v>
      </c>
      <c r="BI16" s="56" t="e">
        <f>IF(CN16=0,NA(),IF(OR(SUM($BP16:CM16)+CN16/2=0,SUM($BP16:CM16)+CN16/2&gt;=100),NA(),SUM($BP16:CM16)+CN16/2))</f>
        <v>#DIV/0!</v>
      </c>
      <c r="BJ16" s="56" t="e">
        <f>IF(CO16=0,NA(),IF(OR(SUM($BP16:CN16)+CO16/2=0,SUM($BP16:CN16)+CO16/2&gt;=100),NA(),SUM($BP16:CN16)+CO16/2))</f>
        <v>#DIV/0!</v>
      </c>
      <c r="BK16" s="56" t="e">
        <f>IF(CP16=0,NA(),IF(OR(SUM($BP16:CO16)+CP16/2=0,SUM($BP16:CO16)+CP16/2&gt;=100),NA(),SUM($BP16:CO16)+CP16/2))</f>
        <v>#DIV/0!</v>
      </c>
      <c r="BL16" s="56" t="e">
        <f>IF(CQ16=0,NA(),IF(OR(SUM($BP16:CP16)+CQ16/2=0,SUM($BP16:CP16)+CQ16/2&gt;=100),NA(),SUM($BP16:CP16)+CQ16/2))</f>
        <v>#DIV/0!</v>
      </c>
      <c r="BM16" s="56" t="e">
        <f>IF(CR16=0,NA(),IF(OR(SUM($BP16:CQ16)+CR16/2=0,SUM($BP16:CQ16)+CR16/2&gt;=100),NA(),SUM($BP16:CQ16)+CR16/2))</f>
        <v>#DIV/0!</v>
      </c>
      <c r="BN16" s="56" t="e">
        <f>IF(CS16=0,NA(),IF(OR(SUM($BP16:CR16)+CS16/2=0,SUM($BP16:CR16)+CS16/2&gt;=100),NA(),SUM($BP16:CR16)+CS16/2))</f>
        <v>#DIV/0!</v>
      </c>
      <c r="BP16" s="56" t="e">
        <f t="shared" ref="BP16:CS16" si="12">(D16/SUM($D16:$AG16))*100</f>
        <v>#DIV/0!</v>
      </c>
      <c r="BQ16" s="56" t="e">
        <f t="shared" si="12"/>
        <v>#DIV/0!</v>
      </c>
      <c r="BR16" s="56" t="e">
        <f t="shared" si="12"/>
        <v>#DIV/0!</v>
      </c>
      <c r="BS16" s="56" t="e">
        <f t="shared" si="12"/>
        <v>#DIV/0!</v>
      </c>
      <c r="BT16" s="56" t="e">
        <f t="shared" si="12"/>
        <v>#DIV/0!</v>
      </c>
      <c r="BU16" s="56" t="e">
        <f t="shared" si="12"/>
        <v>#DIV/0!</v>
      </c>
      <c r="BV16" s="56" t="e">
        <f t="shared" si="12"/>
        <v>#DIV/0!</v>
      </c>
      <c r="BW16" s="56" t="e">
        <f t="shared" si="12"/>
        <v>#DIV/0!</v>
      </c>
      <c r="BX16" s="56" t="e">
        <f t="shared" si="12"/>
        <v>#DIV/0!</v>
      </c>
      <c r="BY16" s="56" t="e">
        <f t="shared" si="12"/>
        <v>#DIV/0!</v>
      </c>
      <c r="BZ16" s="56" t="e">
        <f t="shared" si="12"/>
        <v>#DIV/0!</v>
      </c>
      <c r="CA16" s="56" t="e">
        <f t="shared" si="12"/>
        <v>#DIV/0!</v>
      </c>
      <c r="CB16" s="56" t="e">
        <f t="shared" si="12"/>
        <v>#DIV/0!</v>
      </c>
      <c r="CC16" s="56" t="e">
        <f t="shared" si="12"/>
        <v>#DIV/0!</v>
      </c>
      <c r="CD16" s="56" t="e">
        <f t="shared" si="12"/>
        <v>#DIV/0!</v>
      </c>
      <c r="CE16" s="56" t="e">
        <f t="shared" si="12"/>
        <v>#DIV/0!</v>
      </c>
      <c r="CF16" s="56" t="e">
        <f t="shared" si="12"/>
        <v>#DIV/0!</v>
      </c>
      <c r="CG16" s="56" t="e">
        <f t="shared" si="12"/>
        <v>#DIV/0!</v>
      </c>
      <c r="CH16" s="56" t="e">
        <f t="shared" si="12"/>
        <v>#DIV/0!</v>
      </c>
      <c r="CI16" s="56" t="e">
        <f t="shared" si="12"/>
        <v>#DIV/0!</v>
      </c>
      <c r="CJ16" s="56" t="e">
        <f t="shared" si="12"/>
        <v>#DIV/0!</v>
      </c>
      <c r="CK16" s="56" t="e">
        <f t="shared" si="12"/>
        <v>#DIV/0!</v>
      </c>
      <c r="CL16" s="56" t="e">
        <f t="shared" si="12"/>
        <v>#DIV/0!</v>
      </c>
      <c r="CM16" s="56" t="e">
        <f t="shared" si="12"/>
        <v>#DIV/0!</v>
      </c>
      <c r="CN16" s="56" t="e">
        <f t="shared" si="12"/>
        <v>#DIV/0!</v>
      </c>
      <c r="CO16" s="56" t="e">
        <f t="shared" si="12"/>
        <v>#DIV/0!</v>
      </c>
      <c r="CP16" s="56" t="e">
        <f t="shared" si="12"/>
        <v>#DIV/0!</v>
      </c>
      <c r="CQ16" s="56" t="e">
        <f t="shared" si="12"/>
        <v>#DIV/0!</v>
      </c>
      <c r="CR16" s="56" t="e">
        <f t="shared" si="12"/>
        <v>#DIV/0!</v>
      </c>
      <c r="CS16" s="56" t="e">
        <f t="shared" si="12"/>
        <v>#DIV/0!</v>
      </c>
    </row>
    <row r="17" spans="2:97" x14ac:dyDescent="0.25">
      <c r="C17" s="59">
        <f>+A4</f>
        <v>0</v>
      </c>
      <c r="D17" s="53">
        <f t="shared" ref="D17" si="13">+D16</f>
        <v>0</v>
      </c>
      <c r="E17" s="53">
        <f t="shared" si="10"/>
        <v>0</v>
      </c>
      <c r="F17" s="53">
        <f t="shared" si="10"/>
        <v>0</v>
      </c>
      <c r="G17" s="53">
        <f t="shared" si="10"/>
        <v>0</v>
      </c>
      <c r="H17" s="53">
        <f t="shared" si="10"/>
        <v>0</v>
      </c>
      <c r="I17" s="53">
        <f t="shared" si="10"/>
        <v>0</v>
      </c>
      <c r="J17" s="53">
        <f t="shared" si="10"/>
        <v>0</v>
      </c>
      <c r="K17" s="53">
        <f t="shared" si="10"/>
        <v>0</v>
      </c>
      <c r="L17" s="53">
        <f t="shared" si="10"/>
        <v>0</v>
      </c>
      <c r="M17" s="53">
        <f t="shared" si="10"/>
        <v>0</v>
      </c>
      <c r="N17" s="53">
        <f t="shared" si="10"/>
        <v>0</v>
      </c>
      <c r="O17" s="53">
        <f t="shared" si="10"/>
        <v>0</v>
      </c>
      <c r="P17" s="53">
        <f t="shared" si="10"/>
        <v>0</v>
      </c>
      <c r="Q17" s="53">
        <f t="shared" si="10"/>
        <v>0</v>
      </c>
      <c r="R17" s="53">
        <f t="shared" si="10"/>
        <v>0</v>
      </c>
      <c r="S17" s="53">
        <f t="shared" si="10"/>
        <v>0</v>
      </c>
      <c r="T17" s="53">
        <f t="shared" si="10"/>
        <v>0</v>
      </c>
      <c r="U17" s="53">
        <f t="shared" si="10"/>
        <v>0</v>
      </c>
      <c r="V17" s="53">
        <f t="shared" si="10"/>
        <v>0</v>
      </c>
      <c r="W17" s="53">
        <f t="shared" ref="W17:AG17" si="14">+W16</f>
        <v>0</v>
      </c>
      <c r="X17" s="53">
        <f t="shared" si="14"/>
        <v>0</v>
      </c>
      <c r="Y17" s="53">
        <f t="shared" si="14"/>
        <v>0</v>
      </c>
      <c r="Z17" s="53">
        <f t="shared" si="14"/>
        <v>0</v>
      </c>
      <c r="AA17" s="53">
        <f t="shared" si="14"/>
        <v>0</v>
      </c>
      <c r="AB17" s="53">
        <f t="shared" si="14"/>
        <v>0</v>
      </c>
      <c r="AC17" s="53">
        <f t="shared" si="14"/>
        <v>0</v>
      </c>
      <c r="AD17" s="53">
        <f t="shared" si="14"/>
        <v>0</v>
      </c>
      <c r="AE17" s="53">
        <f t="shared" si="14"/>
        <v>0</v>
      </c>
      <c r="AF17" s="53">
        <f t="shared" si="14"/>
        <v>0</v>
      </c>
      <c r="AG17" s="53">
        <f t="shared" si="14"/>
        <v>0</v>
      </c>
      <c r="AH17" s="57"/>
      <c r="AJ17" s="59"/>
      <c r="AK17" s="53" t="e">
        <f>NA()</f>
        <v>#N/A</v>
      </c>
      <c r="AL17" s="53" t="e">
        <f>NA()</f>
        <v>#N/A</v>
      </c>
      <c r="AM17" s="53" t="e">
        <f>NA()</f>
        <v>#N/A</v>
      </c>
      <c r="AN17" s="53" t="e">
        <f>NA()</f>
        <v>#N/A</v>
      </c>
      <c r="AO17" s="53" t="e">
        <f>NA()</f>
        <v>#N/A</v>
      </c>
      <c r="AP17" s="53" t="e">
        <f>NA()</f>
        <v>#N/A</v>
      </c>
      <c r="AQ17" s="53" t="e">
        <f>NA()</f>
        <v>#N/A</v>
      </c>
      <c r="AR17" s="53" t="e">
        <f>NA()</f>
        <v>#N/A</v>
      </c>
      <c r="AS17" s="53" t="e">
        <f>NA()</f>
        <v>#N/A</v>
      </c>
      <c r="AT17" s="53" t="e">
        <f>NA()</f>
        <v>#N/A</v>
      </c>
      <c r="AU17" s="53" t="e">
        <f>NA()</f>
        <v>#N/A</v>
      </c>
      <c r="AV17" s="53" t="e">
        <f>NA()</f>
        <v>#N/A</v>
      </c>
      <c r="AW17" s="53" t="e">
        <f>NA()</f>
        <v>#N/A</v>
      </c>
      <c r="AX17" s="53" t="e">
        <f>NA()</f>
        <v>#N/A</v>
      </c>
      <c r="AY17" s="53" t="e">
        <f>NA()</f>
        <v>#N/A</v>
      </c>
      <c r="AZ17" s="53" t="e">
        <f>NA()</f>
        <v>#N/A</v>
      </c>
      <c r="BA17" s="53" t="e">
        <f>NA()</f>
        <v>#N/A</v>
      </c>
      <c r="BB17" s="53" t="e">
        <f>NA()</f>
        <v>#N/A</v>
      </c>
      <c r="BC17" s="53" t="e">
        <f>NA()</f>
        <v>#N/A</v>
      </c>
      <c r="BD17" s="53" t="e">
        <f>NA()</f>
        <v>#N/A</v>
      </c>
      <c r="BE17" s="53" t="e">
        <f>NA()</f>
        <v>#N/A</v>
      </c>
      <c r="BF17" s="53" t="e">
        <f>NA()</f>
        <v>#N/A</v>
      </c>
      <c r="BG17" s="53" t="e">
        <f>NA()</f>
        <v>#N/A</v>
      </c>
      <c r="BH17" s="53" t="e">
        <f>NA()</f>
        <v>#N/A</v>
      </c>
      <c r="BI17" s="53" t="e">
        <f>NA()</f>
        <v>#N/A</v>
      </c>
      <c r="BJ17" s="53" t="e">
        <f>NA()</f>
        <v>#N/A</v>
      </c>
      <c r="BK17" s="53" t="e">
        <f>NA()</f>
        <v>#N/A</v>
      </c>
      <c r="BL17" s="53" t="e">
        <f>NA()</f>
        <v>#N/A</v>
      </c>
      <c r="BM17" s="53" t="e">
        <f>NA()</f>
        <v>#N/A</v>
      </c>
      <c r="BN17" s="53" t="e">
        <f>NA()</f>
        <v>#N/A</v>
      </c>
    </row>
    <row r="18" spans="2:97" x14ac:dyDescent="0.25">
      <c r="C18" s="55">
        <f>+C17</f>
        <v>0</v>
      </c>
      <c r="D18" s="56">
        <v>0</v>
      </c>
      <c r="E18" s="56">
        <v>0</v>
      </c>
      <c r="F18" s="56">
        <v>0</v>
      </c>
      <c r="G18" s="56">
        <v>0</v>
      </c>
      <c r="H18" s="56">
        <v>0</v>
      </c>
      <c r="I18" s="56">
        <v>0</v>
      </c>
      <c r="J18" s="56">
        <v>0</v>
      </c>
      <c r="K18" s="56">
        <v>0</v>
      </c>
      <c r="L18" s="56">
        <v>0</v>
      </c>
      <c r="M18" s="56">
        <v>0</v>
      </c>
      <c r="N18" s="56">
        <v>0</v>
      </c>
      <c r="O18" s="56">
        <v>0</v>
      </c>
      <c r="P18" s="56">
        <v>0</v>
      </c>
      <c r="Q18" s="56">
        <v>0</v>
      </c>
      <c r="R18" s="56">
        <v>0</v>
      </c>
      <c r="S18" s="56">
        <v>0</v>
      </c>
      <c r="T18" s="56">
        <v>0</v>
      </c>
      <c r="U18" s="56">
        <v>0</v>
      </c>
      <c r="V18" s="56">
        <v>0</v>
      </c>
      <c r="W18" s="56">
        <v>0</v>
      </c>
      <c r="X18" s="56">
        <v>0</v>
      </c>
      <c r="Y18" s="56">
        <v>0</v>
      </c>
      <c r="Z18" s="56">
        <v>0</v>
      </c>
      <c r="AA18" s="56">
        <v>0</v>
      </c>
      <c r="AB18" s="56">
        <v>0</v>
      </c>
      <c r="AC18" s="56">
        <v>0</v>
      </c>
      <c r="AD18" s="56">
        <v>0</v>
      </c>
      <c r="AE18" s="56">
        <v>0</v>
      </c>
      <c r="AF18" s="56">
        <v>0</v>
      </c>
      <c r="AG18" s="56">
        <v>0</v>
      </c>
      <c r="AH18" s="61"/>
      <c r="AJ18" s="55"/>
      <c r="AK18" s="56" t="e">
        <f>NA()</f>
        <v>#N/A</v>
      </c>
      <c r="AL18" s="56" t="e">
        <f>NA()</f>
        <v>#N/A</v>
      </c>
      <c r="AM18" s="56" t="e">
        <f>NA()</f>
        <v>#N/A</v>
      </c>
      <c r="AN18" s="56" t="e">
        <f>NA()</f>
        <v>#N/A</v>
      </c>
      <c r="AO18" s="56" t="e">
        <f>NA()</f>
        <v>#N/A</v>
      </c>
      <c r="AP18" s="56" t="e">
        <f>NA()</f>
        <v>#N/A</v>
      </c>
      <c r="AQ18" s="56" t="e">
        <f>NA()</f>
        <v>#N/A</v>
      </c>
      <c r="AR18" s="56" t="e">
        <f>NA()</f>
        <v>#N/A</v>
      </c>
      <c r="AS18" s="56" t="e">
        <f>NA()</f>
        <v>#N/A</v>
      </c>
      <c r="AT18" s="56" t="e">
        <f>NA()</f>
        <v>#N/A</v>
      </c>
      <c r="AU18" s="56" t="e">
        <f>NA()</f>
        <v>#N/A</v>
      </c>
      <c r="AV18" s="56" t="e">
        <f>NA()</f>
        <v>#N/A</v>
      </c>
      <c r="AW18" s="56" t="e">
        <f>NA()</f>
        <v>#N/A</v>
      </c>
      <c r="AX18" s="56" t="e">
        <f>NA()</f>
        <v>#N/A</v>
      </c>
      <c r="AY18" s="56" t="e">
        <f>NA()</f>
        <v>#N/A</v>
      </c>
      <c r="AZ18" s="56" t="e">
        <f>NA()</f>
        <v>#N/A</v>
      </c>
      <c r="BA18" s="56" t="e">
        <f>NA()</f>
        <v>#N/A</v>
      </c>
      <c r="BB18" s="56" t="e">
        <f>NA()</f>
        <v>#N/A</v>
      </c>
      <c r="BC18" s="56" t="e">
        <f>NA()</f>
        <v>#N/A</v>
      </c>
      <c r="BD18" s="56" t="e">
        <f>NA()</f>
        <v>#N/A</v>
      </c>
      <c r="BE18" s="56" t="e">
        <f>NA()</f>
        <v>#N/A</v>
      </c>
      <c r="BF18" s="56" t="e">
        <f>NA()</f>
        <v>#N/A</v>
      </c>
      <c r="BG18" s="56" t="e">
        <f>NA()</f>
        <v>#N/A</v>
      </c>
      <c r="BH18" s="56" t="e">
        <f>NA()</f>
        <v>#N/A</v>
      </c>
      <c r="BI18" s="56" t="e">
        <f>NA()</f>
        <v>#N/A</v>
      </c>
      <c r="BJ18" s="56" t="e">
        <f>NA()</f>
        <v>#N/A</v>
      </c>
      <c r="BK18" s="56" t="e">
        <f>NA()</f>
        <v>#N/A</v>
      </c>
      <c r="BL18" s="56" t="e">
        <f>NA()</f>
        <v>#N/A</v>
      </c>
      <c r="BM18" s="56" t="e">
        <f>NA()</f>
        <v>#N/A</v>
      </c>
      <c r="BN18" s="56" t="e">
        <f>NA()</f>
        <v>#N/A</v>
      </c>
    </row>
    <row r="19" spans="2:97" x14ac:dyDescent="0.25">
      <c r="C19" s="59">
        <f>+C18</f>
        <v>0</v>
      </c>
      <c r="D19" s="53">
        <f t="shared" ref="D19:V19" si="15">D5</f>
        <v>0</v>
      </c>
      <c r="E19" s="53">
        <f t="shared" si="15"/>
        <v>0</v>
      </c>
      <c r="F19" s="53">
        <f t="shared" si="15"/>
        <v>0</v>
      </c>
      <c r="G19" s="53">
        <f t="shared" si="15"/>
        <v>0</v>
      </c>
      <c r="H19" s="53">
        <f t="shared" si="15"/>
        <v>0</v>
      </c>
      <c r="I19" s="53">
        <f t="shared" si="15"/>
        <v>0</v>
      </c>
      <c r="J19" s="53">
        <f t="shared" si="15"/>
        <v>0</v>
      </c>
      <c r="K19" s="53">
        <f t="shared" si="15"/>
        <v>0</v>
      </c>
      <c r="L19" s="53">
        <f t="shared" si="15"/>
        <v>0</v>
      </c>
      <c r="M19" s="53">
        <f t="shared" si="15"/>
        <v>0</v>
      </c>
      <c r="N19" s="53">
        <f t="shared" si="15"/>
        <v>0</v>
      </c>
      <c r="O19" s="53">
        <f t="shared" si="15"/>
        <v>0</v>
      </c>
      <c r="P19" s="53">
        <f t="shared" si="15"/>
        <v>0</v>
      </c>
      <c r="Q19" s="53">
        <f t="shared" si="15"/>
        <v>0</v>
      </c>
      <c r="R19" s="53">
        <f t="shared" si="15"/>
        <v>0</v>
      </c>
      <c r="S19" s="53">
        <f t="shared" si="15"/>
        <v>0</v>
      </c>
      <c r="T19" s="53">
        <f t="shared" si="15"/>
        <v>0</v>
      </c>
      <c r="U19" s="53">
        <f t="shared" si="15"/>
        <v>0</v>
      </c>
      <c r="V19" s="53">
        <f t="shared" si="15"/>
        <v>0</v>
      </c>
      <c r="W19" s="53">
        <f t="shared" ref="W19:AG19" si="16">W5</f>
        <v>0</v>
      </c>
      <c r="X19" s="53">
        <f t="shared" si="16"/>
        <v>0</v>
      </c>
      <c r="Y19" s="53">
        <f t="shared" si="16"/>
        <v>0</v>
      </c>
      <c r="Z19" s="53">
        <f t="shared" si="16"/>
        <v>0</v>
      </c>
      <c r="AA19" s="53">
        <f t="shared" si="16"/>
        <v>0</v>
      </c>
      <c r="AB19" s="53">
        <f t="shared" si="16"/>
        <v>0</v>
      </c>
      <c r="AC19" s="53">
        <f t="shared" si="16"/>
        <v>0</v>
      </c>
      <c r="AD19" s="53">
        <f t="shared" si="16"/>
        <v>0</v>
      </c>
      <c r="AE19" s="53">
        <f t="shared" si="16"/>
        <v>0</v>
      </c>
      <c r="AF19" s="53">
        <f t="shared" si="16"/>
        <v>0</v>
      </c>
      <c r="AG19" s="53">
        <f t="shared" si="16"/>
        <v>0</v>
      </c>
      <c r="AH19" s="57"/>
      <c r="AJ19" s="59"/>
      <c r="AK19" s="53" t="e">
        <f>NA()</f>
        <v>#N/A</v>
      </c>
      <c r="AL19" s="53" t="e">
        <f>NA()</f>
        <v>#N/A</v>
      </c>
      <c r="AM19" s="53" t="e">
        <f>NA()</f>
        <v>#N/A</v>
      </c>
      <c r="AN19" s="53" t="e">
        <f>NA()</f>
        <v>#N/A</v>
      </c>
      <c r="AO19" s="53" t="e">
        <f>NA()</f>
        <v>#N/A</v>
      </c>
      <c r="AP19" s="53" t="e">
        <f>NA()</f>
        <v>#N/A</v>
      </c>
      <c r="AQ19" s="53" t="e">
        <f>NA()</f>
        <v>#N/A</v>
      </c>
      <c r="AR19" s="53" t="e">
        <f>NA()</f>
        <v>#N/A</v>
      </c>
      <c r="AS19" s="53" t="e">
        <f>NA()</f>
        <v>#N/A</v>
      </c>
      <c r="AT19" s="53" t="e">
        <f>NA()</f>
        <v>#N/A</v>
      </c>
      <c r="AU19" s="53" t="e">
        <f>NA()</f>
        <v>#N/A</v>
      </c>
      <c r="AV19" s="53" t="e">
        <f>NA()</f>
        <v>#N/A</v>
      </c>
      <c r="AW19" s="53" t="e">
        <f>NA()</f>
        <v>#N/A</v>
      </c>
      <c r="AX19" s="53" t="e">
        <f>NA()</f>
        <v>#N/A</v>
      </c>
      <c r="AY19" s="53" t="e">
        <f>NA()</f>
        <v>#N/A</v>
      </c>
      <c r="AZ19" s="53" t="e">
        <f>NA()</f>
        <v>#N/A</v>
      </c>
      <c r="BA19" s="53" t="e">
        <f>NA()</f>
        <v>#N/A</v>
      </c>
      <c r="BB19" s="53" t="e">
        <f>NA()</f>
        <v>#N/A</v>
      </c>
      <c r="BC19" s="53" t="e">
        <f>NA()</f>
        <v>#N/A</v>
      </c>
      <c r="BD19" s="53" t="e">
        <f>NA()</f>
        <v>#N/A</v>
      </c>
      <c r="BE19" s="53" t="e">
        <f>NA()</f>
        <v>#N/A</v>
      </c>
      <c r="BF19" s="53" t="e">
        <f>NA()</f>
        <v>#N/A</v>
      </c>
      <c r="BG19" s="53" t="e">
        <f>NA()</f>
        <v>#N/A</v>
      </c>
      <c r="BH19" s="53" t="e">
        <f>NA()</f>
        <v>#N/A</v>
      </c>
      <c r="BI19" s="53" t="e">
        <f>NA()</f>
        <v>#N/A</v>
      </c>
      <c r="BJ19" s="53" t="e">
        <f>NA()</f>
        <v>#N/A</v>
      </c>
      <c r="BK19" s="53" t="e">
        <f>NA()</f>
        <v>#N/A</v>
      </c>
      <c r="BL19" s="53" t="e">
        <f>NA()</f>
        <v>#N/A</v>
      </c>
      <c r="BM19" s="53" t="e">
        <f>NA()</f>
        <v>#N/A</v>
      </c>
      <c r="BN19" s="53" t="e">
        <f>NA()</f>
        <v>#N/A</v>
      </c>
    </row>
    <row r="20" spans="2:97" x14ac:dyDescent="0.25">
      <c r="B20" s="53">
        <f>SUM(D20:AG20)</f>
        <v>0</v>
      </c>
      <c r="C20" s="55">
        <f>C19+(C21-C19)/2</f>
        <v>0</v>
      </c>
      <c r="D20" s="56">
        <f>+D19</f>
        <v>0</v>
      </c>
      <c r="E20" s="56">
        <f t="shared" ref="E20:V21" si="17">+E19</f>
        <v>0</v>
      </c>
      <c r="F20" s="56">
        <f t="shared" si="17"/>
        <v>0</v>
      </c>
      <c r="G20" s="56">
        <f t="shared" si="17"/>
        <v>0</v>
      </c>
      <c r="H20" s="56">
        <f t="shared" si="17"/>
        <v>0</v>
      </c>
      <c r="I20" s="56">
        <f t="shared" si="17"/>
        <v>0</v>
      </c>
      <c r="J20" s="56">
        <f t="shared" si="17"/>
        <v>0</v>
      </c>
      <c r="K20" s="56">
        <f t="shared" si="17"/>
        <v>0</v>
      </c>
      <c r="L20" s="56">
        <f t="shared" si="17"/>
        <v>0</v>
      </c>
      <c r="M20" s="56">
        <f t="shared" si="17"/>
        <v>0</v>
      </c>
      <c r="N20" s="56">
        <f t="shared" si="17"/>
        <v>0</v>
      </c>
      <c r="O20" s="56">
        <f t="shared" si="17"/>
        <v>0</v>
      </c>
      <c r="P20" s="56">
        <f t="shared" si="17"/>
        <v>0</v>
      </c>
      <c r="Q20" s="56">
        <f t="shared" si="17"/>
        <v>0</v>
      </c>
      <c r="R20" s="56">
        <f t="shared" si="17"/>
        <v>0</v>
      </c>
      <c r="S20" s="56">
        <f t="shared" si="17"/>
        <v>0</v>
      </c>
      <c r="T20" s="56">
        <f t="shared" si="17"/>
        <v>0</v>
      </c>
      <c r="U20" s="56">
        <f t="shared" si="17"/>
        <v>0</v>
      </c>
      <c r="V20" s="56">
        <f t="shared" si="17"/>
        <v>0</v>
      </c>
      <c r="W20" s="56">
        <f t="shared" ref="W20:AG20" si="18">+W19</f>
        <v>0</v>
      </c>
      <c r="X20" s="56">
        <f t="shared" si="18"/>
        <v>0</v>
      </c>
      <c r="Y20" s="56">
        <f t="shared" si="18"/>
        <v>0</v>
      </c>
      <c r="Z20" s="56">
        <f t="shared" si="18"/>
        <v>0</v>
      </c>
      <c r="AA20" s="56">
        <f t="shared" si="18"/>
        <v>0</v>
      </c>
      <c r="AB20" s="56">
        <f t="shared" si="18"/>
        <v>0</v>
      </c>
      <c r="AC20" s="56">
        <f t="shared" si="18"/>
        <v>0</v>
      </c>
      <c r="AD20" s="56">
        <f t="shared" si="18"/>
        <v>0</v>
      </c>
      <c r="AE20" s="56">
        <f t="shared" si="18"/>
        <v>0</v>
      </c>
      <c r="AF20" s="56">
        <f t="shared" si="18"/>
        <v>0</v>
      </c>
      <c r="AG20" s="56">
        <f t="shared" si="18"/>
        <v>0</v>
      </c>
      <c r="AH20" s="61">
        <v>1</v>
      </c>
      <c r="AI20" s="62" t="s">
        <v>141</v>
      </c>
      <c r="AJ20" s="55">
        <f>+C20</f>
        <v>0</v>
      </c>
      <c r="AK20" s="56" t="e">
        <f>+IF(BP20/2=0,NA(),BP20/2)</f>
        <v>#DIV/0!</v>
      </c>
      <c r="AL20" s="56" t="e">
        <f>IF(BQ20=0,NA(),IF(OR(SUM($BP20:BP20)+BQ20/2=0,SUM($BP20:BP20)+BQ20/2&gt;=100),NA(),SUM($BP20:BP20)+BQ20/2))</f>
        <v>#DIV/0!</v>
      </c>
      <c r="AM20" s="56" t="e">
        <f>IF(BR20=0,NA(),IF(OR(SUM($BP20:BQ20)+BR20/2=0,SUM($BP20:BQ20)+BR20/2&gt;=100),NA(),SUM($BP20:BQ20)+BR20/2))</f>
        <v>#DIV/0!</v>
      </c>
      <c r="AN20" s="56" t="e">
        <f>IF(BS20=0,NA(),IF(OR(SUM($BP20:BR20)+BS20/2=0,SUM($BP20:BR20)+BS20/2&gt;=100),NA(),SUM($BP20:BR20)+BS20/2))</f>
        <v>#DIV/0!</v>
      </c>
      <c r="AO20" s="56" t="e">
        <f>IF(BT20=0,NA(),IF(OR(SUM($BP20:BS20)+BT20/2=0,SUM($BP20:BS20)+BT20/2&gt;=100),NA(),SUM($BP20:BS20)+BT20/2))</f>
        <v>#DIV/0!</v>
      </c>
      <c r="AP20" s="56" t="e">
        <f>IF(BU20=0,NA(),IF(OR(SUM($BP20:BT20)+BU20/2=0,SUM($BP20:BT20)+BU20/2&gt;=100),NA(),SUM($BP20:BT20)+BU20/2))</f>
        <v>#DIV/0!</v>
      </c>
      <c r="AQ20" s="56" t="e">
        <f>IF(BV20=0,NA(),IF(OR(SUM($BP20:BU20)+BV20/2=0,SUM($BP20:BU20)+BV20/2&gt;=100),NA(),SUM($BP20:BU20)+BV20/2))</f>
        <v>#DIV/0!</v>
      </c>
      <c r="AR20" s="56" t="e">
        <f>IF(BW20=0,NA(),IF(OR(SUM($BP20:BV20)+BW20/2=0,SUM($BP20:BV20)+BW20/2&gt;=100),NA(),SUM($BP20:BV20)+BW20/2))</f>
        <v>#DIV/0!</v>
      </c>
      <c r="AS20" s="56" t="e">
        <f>IF(BX20=0,NA(),IF(OR(SUM($BP20:BW20)+BX20/2=0,SUM($BP20:BW20)+BX20/2&gt;=100),NA(),SUM($BP20:BW20)+BX20/2))</f>
        <v>#DIV/0!</v>
      </c>
      <c r="AT20" s="56" t="e">
        <f>IF(BY20=0,NA(),IF(OR(SUM($BP20:BX20)+BY20/2=0,SUM($BP20:BX20)+BY20/2&gt;=100),NA(),SUM($BP20:BX20)+BY20/2))</f>
        <v>#DIV/0!</v>
      </c>
      <c r="AU20" s="56" t="e">
        <f>IF(BZ20=0,NA(),IF(OR(SUM($BP20:BY20)+BZ20/2=0,SUM($BP20:BY20)+BZ20/2&gt;=100),NA(),SUM($BP20:BY20)+BZ20/2))</f>
        <v>#DIV/0!</v>
      </c>
      <c r="AV20" s="56" t="e">
        <f>IF(CA20=0,NA(),IF(OR(SUM($BP20:BZ20)+CA20/2=0,SUM($BP20:BZ20)+CA20/2&gt;=100),NA(),SUM($BP20:BZ20)+CA20/2))</f>
        <v>#DIV/0!</v>
      </c>
      <c r="AW20" s="56" t="e">
        <f>IF(CB20=0,NA(),IF(OR(SUM($BP20:CA20)+CB20/2=0,SUM($BP20:CA20)+CB20/2&gt;=100),NA(),SUM($BP20:CA20)+CB20/2))</f>
        <v>#DIV/0!</v>
      </c>
      <c r="AX20" s="56" t="e">
        <f>IF(CC20=0,NA(),IF(OR(SUM($BP20:CB20)+CC20/2=0,SUM($BP20:CB20)+CC20/2&gt;=100),NA(),SUM($BP20:CB20)+CC20/2))</f>
        <v>#DIV/0!</v>
      </c>
      <c r="AY20" s="56" t="e">
        <f>IF(CD20=0,NA(),IF(OR(SUM($BP20:CC20)+CD20/2=0,SUM($BP20:CC20)+CD20/2&gt;=100),NA(),SUM($BP20:CC20)+CD20/2))</f>
        <v>#DIV/0!</v>
      </c>
      <c r="AZ20" s="56" t="e">
        <f>IF(CE20=0,NA(),IF(OR(SUM($BP20:CD20)+CE20/2=0,SUM($BP20:CD20)+CE20/2&gt;=100),NA(),SUM($BP20:CD20)+CE20/2))</f>
        <v>#DIV/0!</v>
      </c>
      <c r="BA20" s="56" t="e">
        <f>IF(CF20=0,NA(),IF(OR(SUM($BP20:CE20)+CF20/2=0,SUM($BP20:CE20)+CF20/2&gt;=100),NA(),SUM($BP20:CE20)+CF20/2))</f>
        <v>#DIV/0!</v>
      </c>
      <c r="BB20" s="56" t="e">
        <f>IF(CG20=0,NA(),IF(OR(SUM($BP20:CF20)+CG20/2=0,SUM($BP20:CF20)+CG20/2&gt;=100),NA(),SUM($BP20:CF20)+CG20/2))</f>
        <v>#DIV/0!</v>
      </c>
      <c r="BC20" s="56" t="e">
        <f>IF(CH20=0,NA(),IF(OR(SUM($BP20:CG20)+CH20/2=0,SUM($BP20:CG20)+CH20/2&gt;=100),NA(),SUM($BP20:CG20)+CH20/2))</f>
        <v>#DIV/0!</v>
      </c>
      <c r="BD20" s="56" t="e">
        <f>IF(CI20=0,NA(),IF(OR(SUM($BP20:CH20)+CI20/2=0,SUM($BP20:CH20)+CI20/2&gt;=100),NA(),SUM($BP20:CH20)+CI20/2))</f>
        <v>#DIV/0!</v>
      </c>
      <c r="BE20" s="56" t="e">
        <f>IF(CJ20=0,NA(),IF(OR(SUM($BP20:CI20)+CJ20/2=0,SUM($BP20:CI20)+CJ20/2&gt;=100),NA(),SUM($BP20:CI20)+CJ20/2))</f>
        <v>#DIV/0!</v>
      </c>
      <c r="BF20" s="56" t="e">
        <f>IF(CK20=0,NA(),IF(OR(SUM($BP20:CJ20)+CK20/2=0,SUM($BP20:CJ20)+CK20/2&gt;=100),NA(),SUM($BP20:CJ20)+CK20/2))</f>
        <v>#DIV/0!</v>
      </c>
      <c r="BG20" s="56" t="e">
        <f>IF(CL20=0,NA(),IF(OR(SUM($BP20:CK20)+CL20/2=0,SUM($BP20:CK20)+CL20/2&gt;=100),NA(),SUM($BP20:CK20)+CL20/2))</f>
        <v>#DIV/0!</v>
      </c>
      <c r="BH20" s="56" t="e">
        <f>IF(CM20=0,NA(),IF(OR(SUM($BP20:CL20)+CM20/2=0,SUM($BP20:CL20)+CM20/2&gt;=100),NA(),SUM($BP20:CL20)+CM20/2))</f>
        <v>#DIV/0!</v>
      </c>
      <c r="BI20" s="56" t="e">
        <f>IF(CN20=0,NA(),IF(OR(SUM($BP20:CM20)+CN20/2=0,SUM($BP20:CM20)+CN20/2&gt;=100),NA(),SUM($BP20:CM20)+CN20/2))</f>
        <v>#DIV/0!</v>
      </c>
      <c r="BJ20" s="56" t="e">
        <f>IF(CO20=0,NA(),IF(OR(SUM($BP20:CN20)+CO20/2=0,SUM($BP20:CN20)+CO20/2&gt;=100),NA(),SUM($BP20:CN20)+CO20/2))</f>
        <v>#DIV/0!</v>
      </c>
      <c r="BK20" s="56" t="e">
        <f>IF(CP20=0,NA(),IF(OR(SUM($BP20:CO20)+CP20/2=0,SUM($BP20:CO20)+CP20/2&gt;=100),NA(),SUM($BP20:CO20)+CP20/2))</f>
        <v>#DIV/0!</v>
      </c>
      <c r="BL20" s="56" t="e">
        <f>IF(CQ20=0,NA(),IF(OR(SUM($BP20:CP20)+CQ20/2=0,SUM($BP20:CP20)+CQ20/2&gt;=100),NA(),SUM($BP20:CP20)+CQ20/2))</f>
        <v>#DIV/0!</v>
      </c>
      <c r="BM20" s="56" t="e">
        <f>IF(CR20=0,NA(),IF(OR(SUM($BP20:CQ20)+CR20/2=0,SUM($BP20:CQ20)+CR20/2&gt;=100),NA(),SUM($BP20:CQ20)+CR20/2))</f>
        <v>#DIV/0!</v>
      </c>
      <c r="BN20" s="56" t="e">
        <f>IF(CS20=0,NA(),IF(OR(SUM($BP20:CR20)+CS20/2=0,SUM($BP20:CR20)+CS20/2&gt;=100),NA(),SUM($BP20:CR20)+CS20/2))</f>
        <v>#DIV/0!</v>
      </c>
      <c r="BP20" s="56" t="e">
        <f t="shared" ref="BP20:CS20" si="19">(D20/SUM($D20:$AG20))*100</f>
        <v>#DIV/0!</v>
      </c>
      <c r="BQ20" s="56" t="e">
        <f t="shared" si="19"/>
        <v>#DIV/0!</v>
      </c>
      <c r="BR20" s="56" t="e">
        <f t="shared" si="19"/>
        <v>#DIV/0!</v>
      </c>
      <c r="BS20" s="56" t="e">
        <f t="shared" si="19"/>
        <v>#DIV/0!</v>
      </c>
      <c r="BT20" s="56" t="e">
        <f t="shared" si="19"/>
        <v>#DIV/0!</v>
      </c>
      <c r="BU20" s="56" t="e">
        <f t="shared" si="19"/>
        <v>#DIV/0!</v>
      </c>
      <c r="BV20" s="56" t="e">
        <f t="shared" si="19"/>
        <v>#DIV/0!</v>
      </c>
      <c r="BW20" s="56" t="e">
        <f t="shared" si="19"/>
        <v>#DIV/0!</v>
      </c>
      <c r="BX20" s="56" t="e">
        <f t="shared" si="19"/>
        <v>#DIV/0!</v>
      </c>
      <c r="BY20" s="56" t="e">
        <f t="shared" si="19"/>
        <v>#DIV/0!</v>
      </c>
      <c r="BZ20" s="56" t="e">
        <f t="shared" si="19"/>
        <v>#DIV/0!</v>
      </c>
      <c r="CA20" s="56" t="e">
        <f t="shared" si="19"/>
        <v>#DIV/0!</v>
      </c>
      <c r="CB20" s="56" t="e">
        <f t="shared" si="19"/>
        <v>#DIV/0!</v>
      </c>
      <c r="CC20" s="56" t="e">
        <f t="shared" si="19"/>
        <v>#DIV/0!</v>
      </c>
      <c r="CD20" s="56" t="e">
        <f t="shared" si="19"/>
        <v>#DIV/0!</v>
      </c>
      <c r="CE20" s="56" t="e">
        <f t="shared" si="19"/>
        <v>#DIV/0!</v>
      </c>
      <c r="CF20" s="56" t="e">
        <f t="shared" si="19"/>
        <v>#DIV/0!</v>
      </c>
      <c r="CG20" s="56" t="e">
        <f t="shared" si="19"/>
        <v>#DIV/0!</v>
      </c>
      <c r="CH20" s="56" t="e">
        <f t="shared" si="19"/>
        <v>#DIV/0!</v>
      </c>
      <c r="CI20" s="56" t="e">
        <f t="shared" si="19"/>
        <v>#DIV/0!</v>
      </c>
      <c r="CJ20" s="56" t="e">
        <f t="shared" si="19"/>
        <v>#DIV/0!</v>
      </c>
      <c r="CK20" s="56" t="e">
        <f t="shared" si="19"/>
        <v>#DIV/0!</v>
      </c>
      <c r="CL20" s="56" t="e">
        <f t="shared" si="19"/>
        <v>#DIV/0!</v>
      </c>
      <c r="CM20" s="56" t="e">
        <f t="shared" si="19"/>
        <v>#DIV/0!</v>
      </c>
      <c r="CN20" s="56" t="e">
        <f t="shared" si="19"/>
        <v>#DIV/0!</v>
      </c>
      <c r="CO20" s="56" t="e">
        <f t="shared" si="19"/>
        <v>#DIV/0!</v>
      </c>
      <c r="CP20" s="56" t="e">
        <f t="shared" si="19"/>
        <v>#DIV/0!</v>
      </c>
      <c r="CQ20" s="56" t="e">
        <f t="shared" si="19"/>
        <v>#DIV/0!</v>
      </c>
      <c r="CR20" s="56" t="e">
        <f t="shared" si="19"/>
        <v>#DIV/0!</v>
      </c>
      <c r="CS20" s="56" t="e">
        <f t="shared" si="19"/>
        <v>#DIV/0!</v>
      </c>
    </row>
    <row r="21" spans="2:97" x14ac:dyDescent="0.25">
      <c r="C21" s="59">
        <f>+A5</f>
        <v>0</v>
      </c>
      <c r="D21" s="53">
        <f t="shared" ref="D21" si="20">+D20</f>
        <v>0</v>
      </c>
      <c r="E21" s="53">
        <f t="shared" si="17"/>
        <v>0</v>
      </c>
      <c r="F21" s="53">
        <f t="shared" si="17"/>
        <v>0</v>
      </c>
      <c r="G21" s="53">
        <f t="shared" si="17"/>
        <v>0</v>
      </c>
      <c r="H21" s="53">
        <f t="shared" si="17"/>
        <v>0</v>
      </c>
      <c r="I21" s="53">
        <f t="shared" si="17"/>
        <v>0</v>
      </c>
      <c r="J21" s="53">
        <f t="shared" si="17"/>
        <v>0</v>
      </c>
      <c r="K21" s="53">
        <f t="shared" si="17"/>
        <v>0</v>
      </c>
      <c r="L21" s="53">
        <f t="shared" si="17"/>
        <v>0</v>
      </c>
      <c r="M21" s="53">
        <f t="shared" si="17"/>
        <v>0</v>
      </c>
      <c r="N21" s="53">
        <f t="shared" si="17"/>
        <v>0</v>
      </c>
      <c r="O21" s="53">
        <f t="shared" si="17"/>
        <v>0</v>
      </c>
      <c r="P21" s="53">
        <f t="shared" si="17"/>
        <v>0</v>
      </c>
      <c r="Q21" s="53">
        <f t="shared" si="17"/>
        <v>0</v>
      </c>
      <c r="R21" s="53">
        <f t="shared" si="17"/>
        <v>0</v>
      </c>
      <c r="S21" s="53">
        <f t="shared" si="17"/>
        <v>0</v>
      </c>
      <c r="T21" s="53">
        <f t="shared" si="17"/>
        <v>0</v>
      </c>
      <c r="U21" s="53">
        <f t="shared" si="17"/>
        <v>0</v>
      </c>
      <c r="V21" s="53">
        <f t="shared" si="17"/>
        <v>0</v>
      </c>
      <c r="W21" s="53">
        <f t="shared" ref="W21:AG21" si="21">+W20</f>
        <v>0</v>
      </c>
      <c r="X21" s="53">
        <f t="shared" si="21"/>
        <v>0</v>
      </c>
      <c r="Y21" s="53">
        <f t="shared" si="21"/>
        <v>0</v>
      </c>
      <c r="Z21" s="53">
        <f t="shared" si="21"/>
        <v>0</v>
      </c>
      <c r="AA21" s="53">
        <f t="shared" si="21"/>
        <v>0</v>
      </c>
      <c r="AB21" s="53">
        <f t="shared" si="21"/>
        <v>0</v>
      </c>
      <c r="AC21" s="53">
        <f t="shared" si="21"/>
        <v>0</v>
      </c>
      <c r="AD21" s="53">
        <f t="shared" si="21"/>
        <v>0</v>
      </c>
      <c r="AE21" s="53">
        <f t="shared" si="21"/>
        <v>0</v>
      </c>
      <c r="AF21" s="53">
        <f t="shared" si="21"/>
        <v>0</v>
      </c>
      <c r="AG21" s="53">
        <f t="shared" si="21"/>
        <v>0</v>
      </c>
      <c r="AH21" s="57"/>
      <c r="AJ21" s="59"/>
      <c r="AK21" s="53" t="e">
        <f>NA()</f>
        <v>#N/A</v>
      </c>
      <c r="AL21" s="53" t="e">
        <f>NA()</f>
        <v>#N/A</v>
      </c>
      <c r="AM21" s="53" t="e">
        <f>NA()</f>
        <v>#N/A</v>
      </c>
      <c r="AN21" s="53" t="e">
        <f>NA()</f>
        <v>#N/A</v>
      </c>
      <c r="AO21" s="53" t="e">
        <f>NA()</f>
        <v>#N/A</v>
      </c>
      <c r="AP21" s="53" t="e">
        <f>NA()</f>
        <v>#N/A</v>
      </c>
      <c r="AQ21" s="53" t="e">
        <f>NA()</f>
        <v>#N/A</v>
      </c>
      <c r="AR21" s="53" t="e">
        <f>NA()</f>
        <v>#N/A</v>
      </c>
      <c r="AS21" s="53" t="e">
        <f>NA()</f>
        <v>#N/A</v>
      </c>
      <c r="AT21" s="53" t="e">
        <f>NA()</f>
        <v>#N/A</v>
      </c>
      <c r="AU21" s="53" t="e">
        <f>NA()</f>
        <v>#N/A</v>
      </c>
      <c r="AV21" s="53" t="e">
        <f>NA()</f>
        <v>#N/A</v>
      </c>
      <c r="AW21" s="53" t="e">
        <f>NA()</f>
        <v>#N/A</v>
      </c>
      <c r="AX21" s="53" t="e">
        <f>NA()</f>
        <v>#N/A</v>
      </c>
      <c r="AY21" s="53" t="e">
        <f>NA()</f>
        <v>#N/A</v>
      </c>
      <c r="AZ21" s="53" t="e">
        <f>NA()</f>
        <v>#N/A</v>
      </c>
      <c r="BA21" s="53" t="e">
        <f>NA()</f>
        <v>#N/A</v>
      </c>
      <c r="BB21" s="53" t="e">
        <f>NA()</f>
        <v>#N/A</v>
      </c>
      <c r="BC21" s="53" t="e">
        <f>NA()</f>
        <v>#N/A</v>
      </c>
      <c r="BD21" s="53" t="e">
        <f>NA()</f>
        <v>#N/A</v>
      </c>
      <c r="BE21" s="53" t="e">
        <f>NA()</f>
        <v>#N/A</v>
      </c>
      <c r="BF21" s="53" t="e">
        <f>NA()</f>
        <v>#N/A</v>
      </c>
      <c r="BG21" s="53" t="e">
        <f>NA()</f>
        <v>#N/A</v>
      </c>
      <c r="BH21" s="53" t="e">
        <f>NA()</f>
        <v>#N/A</v>
      </c>
      <c r="BI21" s="53" t="e">
        <f>NA()</f>
        <v>#N/A</v>
      </c>
      <c r="BJ21" s="53" t="e">
        <f>NA()</f>
        <v>#N/A</v>
      </c>
      <c r="BK21" s="53" t="e">
        <f>NA()</f>
        <v>#N/A</v>
      </c>
      <c r="BL21" s="53" t="e">
        <f>NA()</f>
        <v>#N/A</v>
      </c>
      <c r="BM21" s="53" t="e">
        <f>NA()</f>
        <v>#N/A</v>
      </c>
      <c r="BN21" s="53" t="e">
        <f>NA()</f>
        <v>#N/A</v>
      </c>
    </row>
    <row r="22" spans="2:97" x14ac:dyDescent="0.25">
      <c r="C22" s="55">
        <f>+C21</f>
        <v>0</v>
      </c>
      <c r="D22" s="56">
        <v>0</v>
      </c>
      <c r="E22" s="56">
        <v>0</v>
      </c>
      <c r="F22" s="56">
        <v>0</v>
      </c>
      <c r="G22" s="56">
        <v>0</v>
      </c>
      <c r="H22" s="56">
        <v>0</v>
      </c>
      <c r="I22" s="56">
        <v>0</v>
      </c>
      <c r="J22" s="56">
        <v>0</v>
      </c>
      <c r="K22" s="56">
        <v>0</v>
      </c>
      <c r="L22" s="56">
        <v>0</v>
      </c>
      <c r="M22" s="56">
        <v>0</v>
      </c>
      <c r="N22" s="56">
        <v>0</v>
      </c>
      <c r="O22" s="56">
        <v>0</v>
      </c>
      <c r="P22" s="56">
        <v>0</v>
      </c>
      <c r="Q22" s="56">
        <v>0</v>
      </c>
      <c r="R22" s="56">
        <v>0</v>
      </c>
      <c r="S22" s="56">
        <v>0</v>
      </c>
      <c r="T22" s="56">
        <v>0</v>
      </c>
      <c r="U22" s="56">
        <v>0</v>
      </c>
      <c r="V22" s="56">
        <v>0</v>
      </c>
      <c r="W22" s="56">
        <v>0</v>
      </c>
      <c r="X22" s="56">
        <v>0</v>
      </c>
      <c r="Y22" s="56">
        <v>0</v>
      </c>
      <c r="Z22" s="56">
        <v>0</v>
      </c>
      <c r="AA22" s="56">
        <v>0</v>
      </c>
      <c r="AB22" s="56">
        <v>0</v>
      </c>
      <c r="AC22" s="56">
        <v>0</v>
      </c>
      <c r="AD22" s="56">
        <v>0</v>
      </c>
      <c r="AE22" s="56">
        <v>0</v>
      </c>
      <c r="AF22" s="56">
        <v>0</v>
      </c>
      <c r="AG22" s="56">
        <v>0</v>
      </c>
      <c r="AH22" s="61"/>
      <c r="AJ22" s="55"/>
      <c r="AK22" s="56" t="e">
        <f>NA()</f>
        <v>#N/A</v>
      </c>
      <c r="AL22" s="56" t="e">
        <f>NA()</f>
        <v>#N/A</v>
      </c>
      <c r="AM22" s="56" t="e">
        <f>NA()</f>
        <v>#N/A</v>
      </c>
      <c r="AN22" s="56" t="e">
        <f>NA()</f>
        <v>#N/A</v>
      </c>
      <c r="AO22" s="56" t="e">
        <f>NA()</f>
        <v>#N/A</v>
      </c>
      <c r="AP22" s="56" t="e">
        <f>NA()</f>
        <v>#N/A</v>
      </c>
      <c r="AQ22" s="56" t="e">
        <f>NA()</f>
        <v>#N/A</v>
      </c>
      <c r="AR22" s="56" t="e">
        <f>NA()</f>
        <v>#N/A</v>
      </c>
      <c r="AS22" s="56" t="e">
        <f>NA()</f>
        <v>#N/A</v>
      </c>
      <c r="AT22" s="56" t="e">
        <f>NA()</f>
        <v>#N/A</v>
      </c>
      <c r="AU22" s="56" t="e">
        <f>NA()</f>
        <v>#N/A</v>
      </c>
      <c r="AV22" s="56" t="e">
        <f>NA()</f>
        <v>#N/A</v>
      </c>
      <c r="AW22" s="56" t="e">
        <f>NA()</f>
        <v>#N/A</v>
      </c>
      <c r="AX22" s="56" t="e">
        <f>NA()</f>
        <v>#N/A</v>
      </c>
      <c r="AY22" s="56" t="e">
        <f>NA()</f>
        <v>#N/A</v>
      </c>
      <c r="AZ22" s="56" t="e">
        <f>NA()</f>
        <v>#N/A</v>
      </c>
      <c r="BA22" s="56" t="e">
        <f>NA()</f>
        <v>#N/A</v>
      </c>
      <c r="BB22" s="56" t="e">
        <f>NA()</f>
        <v>#N/A</v>
      </c>
      <c r="BC22" s="56" t="e">
        <f>NA()</f>
        <v>#N/A</v>
      </c>
      <c r="BD22" s="56" t="e">
        <f>NA()</f>
        <v>#N/A</v>
      </c>
      <c r="BE22" s="56" t="e">
        <f>NA()</f>
        <v>#N/A</v>
      </c>
      <c r="BF22" s="56" t="e">
        <f>NA()</f>
        <v>#N/A</v>
      </c>
      <c r="BG22" s="56" t="e">
        <f>NA()</f>
        <v>#N/A</v>
      </c>
      <c r="BH22" s="56" t="e">
        <f>NA()</f>
        <v>#N/A</v>
      </c>
      <c r="BI22" s="56" t="e">
        <f>NA()</f>
        <v>#N/A</v>
      </c>
      <c r="BJ22" s="56" t="e">
        <f>NA()</f>
        <v>#N/A</v>
      </c>
      <c r="BK22" s="56" t="e">
        <f>NA()</f>
        <v>#N/A</v>
      </c>
      <c r="BL22" s="56" t="e">
        <f>NA()</f>
        <v>#N/A</v>
      </c>
      <c r="BM22" s="56" t="e">
        <f>NA()</f>
        <v>#N/A</v>
      </c>
      <c r="BN22" s="56" t="e">
        <f>NA()</f>
        <v>#N/A</v>
      </c>
    </row>
    <row r="23" spans="2:97" x14ac:dyDescent="0.25">
      <c r="C23" s="59">
        <f>+C22</f>
        <v>0</v>
      </c>
      <c r="D23" s="53">
        <f t="shared" ref="D23:V23" si="22">D6</f>
        <v>0</v>
      </c>
      <c r="E23" s="53">
        <f t="shared" si="22"/>
        <v>0</v>
      </c>
      <c r="F23" s="53">
        <f t="shared" si="22"/>
        <v>0</v>
      </c>
      <c r="G23" s="53">
        <f t="shared" si="22"/>
        <v>0</v>
      </c>
      <c r="H23" s="53">
        <f t="shared" si="22"/>
        <v>0</v>
      </c>
      <c r="I23" s="53">
        <f t="shared" si="22"/>
        <v>0</v>
      </c>
      <c r="J23" s="53">
        <f t="shared" si="22"/>
        <v>0</v>
      </c>
      <c r="K23" s="53">
        <f t="shared" si="22"/>
        <v>0</v>
      </c>
      <c r="L23" s="53">
        <f t="shared" si="22"/>
        <v>0</v>
      </c>
      <c r="M23" s="53">
        <f t="shared" si="22"/>
        <v>0</v>
      </c>
      <c r="N23" s="53">
        <f t="shared" si="22"/>
        <v>0</v>
      </c>
      <c r="O23" s="53">
        <f t="shared" si="22"/>
        <v>0</v>
      </c>
      <c r="P23" s="53">
        <f t="shared" si="22"/>
        <v>0</v>
      </c>
      <c r="Q23" s="53">
        <f t="shared" si="22"/>
        <v>0</v>
      </c>
      <c r="R23" s="53">
        <f t="shared" si="22"/>
        <v>0</v>
      </c>
      <c r="S23" s="53">
        <f t="shared" si="22"/>
        <v>0</v>
      </c>
      <c r="T23" s="53">
        <f t="shared" si="22"/>
        <v>0</v>
      </c>
      <c r="U23" s="53">
        <f t="shared" si="22"/>
        <v>0</v>
      </c>
      <c r="V23" s="53">
        <f t="shared" si="22"/>
        <v>0</v>
      </c>
      <c r="W23" s="53">
        <f t="shared" ref="W23:AG23" si="23">W6</f>
        <v>0</v>
      </c>
      <c r="X23" s="53">
        <f t="shared" si="23"/>
        <v>0</v>
      </c>
      <c r="Y23" s="53">
        <f t="shared" si="23"/>
        <v>0</v>
      </c>
      <c r="Z23" s="53">
        <f t="shared" si="23"/>
        <v>0</v>
      </c>
      <c r="AA23" s="53">
        <f t="shared" si="23"/>
        <v>0</v>
      </c>
      <c r="AB23" s="53">
        <f t="shared" si="23"/>
        <v>0</v>
      </c>
      <c r="AC23" s="53">
        <f t="shared" si="23"/>
        <v>0</v>
      </c>
      <c r="AD23" s="53">
        <f t="shared" si="23"/>
        <v>0</v>
      </c>
      <c r="AE23" s="53">
        <f t="shared" si="23"/>
        <v>0</v>
      </c>
      <c r="AF23" s="53">
        <f t="shared" si="23"/>
        <v>0</v>
      </c>
      <c r="AG23" s="53">
        <f t="shared" si="23"/>
        <v>0</v>
      </c>
      <c r="AH23" s="57"/>
      <c r="AJ23" s="59"/>
      <c r="AK23" s="53" t="e">
        <f>NA()</f>
        <v>#N/A</v>
      </c>
      <c r="AL23" s="53" t="e">
        <f>NA()</f>
        <v>#N/A</v>
      </c>
      <c r="AM23" s="53" t="e">
        <f>NA()</f>
        <v>#N/A</v>
      </c>
      <c r="AN23" s="53" t="e">
        <f>NA()</f>
        <v>#N/A</v>
      </c>
      <c r="AO23" s="53" t="e">
        <f>NA()</f>
        <v>#N/A</v>
      </c>
      <c r="AP23" s="53" t="e">
        <f>NA()</f>
        <v>#N/A</v>
      </c>
      <c r="AQ23" s="53" t="e">
        <f>NA()</f>
        <v>#N/A</v>
      </c>
      <c r="AR23" s="53" t="e">
        <f>NA()</f>
        <v>#N/A</v>
      </c>
      <c r="AS23" s="53" t="e">
        <f>NA()</f>
        <v>#N/A</v>
      </c>
      <c r="AT23" s="53" t="e">
        <f>NA()</f>
        <v>#N/A</v>
      </c>
      <c r="AU23" s="53" t="e">
        <f>NA()</f>
        <v>#N/A</v>
      </c>
      <c r="AV23" s="53" t="e">
        <f>NA()</f>
        <v>#N/A</v>
      </c>
      <c r="AW23" s="53" t="e">
        <f>NA()</f>
        <v>#N/A</v>
      </c>
      <c r="AX23" s="53" t="e">
        <f>NA()</f>
        <v>#N/A</v>
      </c>
      <c r="AY23" s="53" t="e">
        <f>NA()</f>
        <v>#N/A</v>
      </c>
      <c r="AZ23" s="53" t="e">
        <f>NA()</f>
        <v>#N/A</v>
      </c>
      <c r="BA23" s="53" t="e">
        <f>NA()</f>
        <v>#N/A</v>
      </c>
      <c r="BB23" s="53" t="e">
        <f>NA()</f>
        <v>#N/A</v>
      </c>
      <c r="BC23" s="53" t="e">
        <f>NA()</f>
        <v>#N/A</v>
      </c>
      <c r="BD23" s="53" t="e">
        <f>NA()</f>
        <v>#N/A</v>
      </c>
      <c r="BE23" s="53" t="e">
        <f>NA()</f>
        <v>#N/A</v>
      </c>
      <c r="BF23" s="53" t="e">
        <f>NA()</f>
        <v>#N/A</v>
      </c>
      <c r="BG23" s="53" t="e">
        <f>NA()</f>
        <v>#N/A</v>
      </c>
      <c r="BH23" s="53" t="e">
        <f>NA()</f>
        <v>#N/A</v>
      </c>
      <c r="BI23" s="53" t="e">
        <f>NA()</f>
        <v>#N/A</v>
      </c>
      <c r="BJ23" s="53" t="e">
        <f>NA()</f>
        <v>#N/A</v>
      </c>
      <c r="BK23" s="53" t="e">
        <f>NA()</f>
        <v>#N/A</v>
      </c>
      <c r="BL23" s="53" t="e">
        <f>NA()</f>
        <v>#N/A</v>
      </c>
      <c r="BM23" s="53" t="e">
        <f>NA()</f>
        <v>#N/A</v>
      </c>
      <c r="BN23" s="53" t="e">
        <f>NA()</f>
        <v>#N/A</v>
      </c>
    </row>
    <row r="24" spans="2:97" x14ac:dyDescent="0.25">
      <c r="B24" s="53">
        <f>SUM(D24:AG24)</f>
        <v>0</v>
      </c>
      <c r="C24" s="55">
        <f>C23+(C25-C23)/2</f>
        <v>50</v>
      </c>
      <c r="D24" s="56">
        <f>+D23</f>
        <v>0</v>
      </c>
      <c r="E24" s="56">
        <f t="shared" ref="E24:V25" si="24">+E23</f>
        <v>0</v>
      </c>
      <c r="F24" s="56">
        <f t="shared" si="24"/>
        <v>0</v>
      </c>
      <c r="G24" s="56">
        <f t="shared" si="24"/>
        <v>0</v>
      </c>
      <c r="H24" s="56">
        <f t="shared" si="24"/>
        <v>0</v>
      </c>
      <c r="I24" s="56">
        <f t="shared" si="24"/>
        <v>0</v>
      </c>
      <c r="J24" s="56">
        <f t="shared" si="24"/>
        <v>0</v>
      </c>
      <c r="K24" s="56">
        <f t="shared" si="24"/>
        <v>0</v>
      </c>
      <c r="L24" s="56">
        <f t="shared" si="24"/>
        <v>0</v>
      </c>
      <c r="M24" s="56">
        <f t="shared" si="24"/>
        <v>0</v>
      </c>
      <c r="N24" s="56">
        <f t="shared" si="24"/>
        <v>0</v>
      </c>
      <c r="O24" s="56">
        <f t="shared" si="24"/>
        <v>0</v>
      </c>
      <c r="P24" s="56">
        <f t="shared" si="24"/>
        <v>0</v>
      </c>
      <c r="Q24" s="56">
        <f t="shared" si="24"/>
        <v>0</v>
      </c>
      <c r="R24" s="56">
        <f t="shared" si="24"/>
        <v>0</v>
      </c>
      <c r="S24" s="56">
        <f t="shared" si="24"/>
        <v>0</v>
      </c>
      <c r="T24" s="56">
        <f t="shared" si="24"/>
        <v>0</v>
      </c>
      <c r="U24" s="56">
        <f t="shared" si="24"/>
        <v>0</v>
      </c>
      <c r="V24" s="56">
        <f t="shared" si="24"/>
        <v>0</v>
      </c>
      <c r="W24" s="56">
        <f t="shared" ref="W24:AG24" si="25">+W23</f>
        <v>0</v>
      </c>
      <c r="X24" s="56">
        <f t="shared" si="25"/>
        <v>0</v>
      </c>
      <c r="Y24" s="56">
        <f t="shared" si="25"/>
        <v>0</v>
      </c>
      <c r="Z24" s="56">
        <f t="shared" si="25"/>
        <v>0</v>
      </c>
      <c r="AA24" s="56">
        <f t="shared" si="25"/>
        <v>0</v>
      </c>
      <c r="AB24" s="56">
        <f t="shared" si="25"/>
        <v>0</v>
      </c>
      <c r="AC24" s="56">
        <f t="shared" si="25"/>
        <v>0</v>
      </c>
      <c r="AD24" s="56">
        <f t="shared" si="25"/>
        <v>0</v>
      </c>
      <c r="AE24" s="56">
        <f t="shared" si="25"/>
        <v>0</v>
      </c>
      <c r="AF24" s="56">
        <f t="shared" si="25"/>
        <v>0</v>
      </c>
      <c r="AG24" s="56">
        <f t="shared" si="25"/>
        <v>0</v>
      </c>
      <c r="AH24" s="61">
        <v>1</v>
      </c>
      <c r="AI24" s="62" t="s">
        <v>143</v>
      </c>
      <c r="AJ24" s="55">
        <f>+C24</f>
        <v>50</v>
      </c>
      <c r="AK24" s="56" t="e">
        <f>+IF(BP24/2=0,NA(),BP24/2)</f>
        <v>#DIV/0!</v>
      </c>
      <c r="AL24" s="56" t="e">
        <f>IF(BQ24=0,NA(),IF(OR(SUM($BP24:BP24)+BQ24/2=0,SUM($BP24:BP24)+BQ24/2&gt;=100),NA(),SUM($BP24:BP24)+BQ24/2))</f>
        <v>#DIV/0!</v>
      </c>
      <c r="AM24" s="56" t="e">
        <f>IF(BR24=0,NA(),IF(OR(SUM($BP24:BQ24)+BR24/2=0,SUM($BP24:BQ24)+BR24/2&gt;=100),NA(),SUM($BP24:BQ24)+BR24/2))</f>
        <v>#DIV/0!</v>
      </c>
      <c r="AN24" s="56" t="e">
        <f>IF(BS24=0,NA(),IF(OR(SUM($BP24:BR24)+BS24/2=0,SUM($BP24:BR24)+BS24/2&gt;=100),NA(),SUM($BP24:BR24)+BS24/2))</f>
        <v>#DIV/0!</v>
      </c>
      <c r="AO24" s="56" t="e">
        <f>IF(BT24=0,NA(),IF(OR(SUM($BP24:BS24)+BT24/2=0,SUM($BP24:BS24)+BT24/2&gt;=100),NA(),SUM($BP24:BS24)+BT24/2))</f>
        <v>#DIV/0!</v>
      </c>
      <c r="AP24" s="56" t="e">
        <f>IF(BU24=0,NA(),IF(OR(SUM($BP24:BT24)+BU24/2=0,SUM($BP24:BT24)+BU24/2&gt;=100),NA(),SUM($BP24:BT24)+BU24/2))</f>
        <v>#DIV/0!</v>
      </c>
      <c r="AQ24" s="56" t="e">
        <f>IF(BV24=0,NA(),IF(OR(SUM($BP24:BU24)+BV24/2=0,SUM($BP24:BU24)+BV24/2&gt;=100),NA(),SUM($BP24:BU24)+BV24/2))</f>
        <v>#DIV/0!</v>
      </c>
      <c r="AR24" s="56" t="e">
        <f>IF(BW24=0,NA(),IF(OR(SUM($BP24:BV24)+BW24/2=0,SUM($BP24:BV24)+BW24/2&gt;=100),NA(),SUM($BP24:BV24)+BW24/2))</f>
        <v>#DIV/0!</v>
      </c>
      <c r="AS24" s="56" t="e">
        <f>IF(BX24=0,NA(),IF(OR(SUM($BP24:BW24)+BX24/2=0,SUM($BP24:BW24)+BX24/2&gt;=100),NA(),SUM($BP24:BW24)+BX24/2))</f>
        <v>#DIV/0!</v>
      </c>
      <c r="AT24" s="56" t="e">
        <f>IF(BY24=0,NA(),IF(OR(SUM($BP24:BX24)+BY24/2=0,SUM($BP24:BX24)+BY24/2&gt;=100),NA(),SUM($BP24:BX24)+BY24/2))</f>
        <v>#DIV/0!</v>
      </c>
      <c r="AU24" s="56" t="e">
        <f>IF(BZ24=0,NA(),IF(OR(SUM($BP24:BY24)+BZ24/2=0,SUM($BP24:BY24)+BZ24/2&gt;=100),NA(),SUM($BP24:BY24)+BZ24/2))</f>
        <v>#DIV/0!</v>
      </c>
      <c r="AV24" s="56" t="e">
        <f>IF(CA24=0,NA(),IF(OR(SUM($BP24:BZ24)+CA24/2=0,SUM($BP24:BZ24)+CA24/2&gt;=100),NA(),SUM($BP24:BZ24)+CA24/2))</f>
        <v>#DIV/0!</v>
      </c>
      <c r="AW24" s="56" t="e">
        <f>IF(CB24=0,NA(),IF(OR(SUM($BP24:CA24)+CB24/2=0,SUM($BP24:CA24)+CB24/2&gt;=100),NA(),SUM($BP24:CA24)+CB24/2))</f>
        <v>#DIV/0!</v>
      </c>
      <c r="AX24" s="56" t="e">
        <f>IF(CC24=0,NA(),IF(OR(SUM($BP24:CB24)+CC24/2=0,SUM($BP24:CB24)+CC24/2&gt;=100),NA(),SUM($BP24:CB24)+CC24/2))</f>
        <v>#DIV/0!</v>
      </c>
      <c r="AY24" s="56" t="e">
        <f>IF(CD24=0,NA(),IF(OR(SUM($BP24:CC24)+CD24/2=0,SUM($BP24:CC24)+CD24/2&gt;=100),NA(),SUM($BP24:CC24)+CD24/2))</f>
        <v>#DIV/0!</v>
      </c>
      <c r="AZ24" s="56" t="e">
        <f>IF(CE24=0,NA(),IF(OR(SUM($BP24:CD24)+CE24/2=0,SUM($BP24:CD24)+CE24/2&gt;=100),NA(),SUM($BP24:CD24)+CE24/2))</f>
        <v>#DIV/0!</v>
      </c>
      <c r="BA24" s="56" t="e">
        <f>IF(CF24=0,NA(),IF(OR(SUM($BP24:CE24)+CF24/2=0,SUM($BP24:CE24)+CF24/2&gt;=100),NA(),SUM($BP24:CE24)+CF24/2))</f>
        <v>#DIV/0!</v>
      </c>
      <c r="BB24" s="56" t="e">
        <f>IF(CG24=0,NA(),IF(OR(SUM($BP24:CF24)+CG24/2=0,SUM($BP24:CF24)+CG24/2&gt;=100),NA(),SUM($BP24:CF24)+CG24/2))</f>
        <v>#DIV/0!</v>
      </c>
      <c r="BC24" s="56" t="e">
        <f>IF(CH24=0,NA(),IF(OR(SUM($BP24:CG24)+CH24/2=0,SUM($BP24:CG24)+CH24/2&gt;=100),NA(),SUM($BP24:CG24)+CH24/2))</f>
        <v>#DIV/0!</v>
      </c>
      <c r="BD24" s="56" t="e">
        <f>IF(CI24=0,NA(),IF(OR(SUM($BP24:CH24)+CI24/2=0,SUM($BP24:CH24)+CI24/2&gt;=100),NA(),SUM($BP24:CH24)+CI24/2))</f>
        <v>#DIV/0!</v>
      </c>
      <c r="BE24" s="56" t="e">
        <f>IF(CJ24=0,NA(),IF(OR(SUM($BP24:CI24)+CJ24/2=0,SUM($BP24:CI24)+CJ24/2&gt;=100),NA(),SUM($BP24:CI24)+CJ24/2))</f>
        <v>#DIV/0!</v>
      </c>
      <c r="BF24" s="56" t="e">
        <f>IF(CK24=0,NA(),IF(OR(SUM($BP24:CJ24)+CK24/2=0,SUM($BP24:CJ24)+CK24/2&gt;=100),NA(),SUM($BP24:CJ24)+CK24/2))</f>
        <v>#DIV/0!</v>
      </c>
      <c r="BG24" s="56" t="e">
        <f>IF(CL24=0,NA(),IF(OR(SUM($BP24:CK24)+CL24/2=0,SUM($BP24:CK24)+CL24/2&gt;=100),NA(),SUM($BP24:CK24)+CL24/2))</f>
        <v>#DIV/0!</v>
      </c>
      <c r="BH24" s="56" t="e">
        <f>IF(CM24=0,NA(),IF(OR(SUM($BP24:CL24)+CM24/2=0,SUM($BP24:CL24)+CM24/2&gt;=100),NA(),SUM($BP24:CL24)+CM24/2))</f>
        <v>#DIV/0!</v>
      </c>
      <c r="BI24" s="56" t="e">
        <f>IF(CN24=0,NA(),IF(OR(SUM($BP24:CM24)+CN24/2=0,SUM($BP24:CM24)+CN24/2&gt;=100),NA(),SUM($BP24:CM24)+CN24/2))</f>
        <v>#DIV/0!</v>
      </c>
      <c r="BJ24" s="56" t="e">
        <f>IF(CO24=0,NA(),IF(OR(SUM($BP24:CN24)+CO24/2=0,SUM($BP24:CN24)+CO24/2&gt;=100),NA(),SUM($BP24:CN24)+CO24/2))</f>
        <v>#DIV/0!</v>
      </c>
      <c r="BK24" s="56" t="e">
        <f>IF(CP24=0,NA(),IF(OR(SUM($BP24:CO24)+CP24/2=0,SUM($BP24:CO24)+CP24/2&gt;=100),NA(),SUM($BP24:CO24)+CP24/2))</f>
        <v>#DIV/0!</v>
      </c>
      <c r="BL24" s="56" t="e">
        <f>IF(CQ24=0,NA(),IF(OR(SUM($BP24:CP24)+CQ24/2=0,SUM($BP24:CP24)+CQ24/2&gt;=100),NA(),SUM($BP24:CP24)+CQ24/2))</f>
        <v>#DIV/0!</v>
      </c>
      <c r="BM24" s="56" t="e">
        <f>IF(CR24=0,NA(),IF(OR(SUM($BP24:CQ24)+CR24/2=0,SUM($BP24:CQ24)+CR24/2&gt;=100),NA(),SUM($BP24:CQ24)+CR24/2))</f>
        <v>#DIV/0!</v>
      </c>
      <c r="BN24" s="56" t="e">
        <f>IF(CS24=0,NA(),IF(OR(SUM($BP24:CR24)+CS24/2=0,SUM($BP24:CR24)+CS24/2&gt;=100),NA(),SUM($BP24:CR24)+CS24/2))</f>
        <v>#DIV/0!</v>
      </c>
      <c r="BP24" s="56" t="e">
        <f t="shared" ref="BP24:CS24" si="26">(D24/SUM($D24:$AG24))*100</f>
        <v>#DIV/0!</v>
      </c>
      <c r="BQ24" s="56" t="e">
        <f t="shared" si="26"/>
        <v>#DIV/0!</v>
      </c>
      <c r="BR24" s="56" t="e">
        <f t="shared" si="26"/>
        <v>#DIV/0!</v>
      </c>
      <c r="BS24" s="56" t="e">
        <f t="shared" si="26"/>
        <v>#DIV/0!</v>
      </c>
      <c r="BT24" s="56" t="e">
        <f t="shared" si="26"/>
        <v>#DIV/0!</v>
      </c>
      <c r="BU24" s="56" t="e">
        <f t="shared" si="26"/>
        <v>#DIV/0!</v>
      </c>
      <c r="BV24" s="56" t="e">
        <f t="shared" si="26"/>
        <v>#DIV/0!</v>
      </c>
      <c r="BW24" s="56" t="e">
        <f t="shared" si="26"/>
        <v>#DIV/0!</v>
      </c>
      <c r="BX24" s="56" t="e">
        <f t="shared" si="26"/>
        <v>#DIV/0!</v>
      </c>
      <c r="BY24" s="56" t="e">
        <f t="shared" si="26"/>
        <v>#DIV/0!</v>
      </c>
      <c r="BZ24" s="56" t="e">
        <f t="shared" si="26"/>
        <v>#DIV/0!</v>
      </c>
      <c r="CA24" s="56" t="e">
        <f t="shared" si="26"/>
        <v>#DIV/0!</v>
      </c>
      <c r="CB24" s="56" t="e">
        <f t="shared" si="26"/>
        <v>#DIV/0!</v>
      </c>
      <c r="CC24" s="56" t="e">
        <f t="shared" si="26"/>
        <v>#DIV/0!</v>
      </c>
      <c r="CD24" s="56" t="e">
        <f t="shared" si="26"/>
        <v>#DIV/0!</v>
      </c>
      <c r="CE24" s="56" t="e">
        <f t="shared" si="26"/>
        <v>#DIV/0!</v>
      </c>
      <c r="CF24" s="56" t="e">
        <f t="shared" si="26"/>
        <v>#DIV/0!</v>
      </c>
      <c r="CG24" s="56" t="e">
        <f t="shared" si="26"/>
        <v>#DIV/0!</v>
      </c>
      <c r="CH24" s="56" t="e">
        <f t="shared" si="26"/>
        <v>#DIV/0!</v>
      </c>
      <c r="CI24" s="56" t="e">
        <f t="shared" si="26"/>
        <v>#DIV/0!</v>
      </c>
      <c r="CJ24" s="56" t="e">
        <f t="shared" si="26"/>
        <v>#DIV/0!</v>
      </c>
      <c r="CK24" s="56" t="e">
        <f t="shared" si="26"/>
        <v>#DIV/0!</v>
      </c>
      <c r="CL24" s="56" t="e">
        <f t="shared" si="26"/>
        <v>#DIV/0!</v>
      </c>
      <c r="CM24" s="56" t="e">
        <f t="shared" si="26"/>
        <v>#DIV/0!</v>
      </c>
      <c r="CN24" s="56" t="e">
        <f t="shared" si="26"/>
        <v>#DIV/0!</v>
      </c>
      <c r="CO24" s="56" t="e">
        <f t="shared" si="26"/>
        <v>#DIV/0!</v>
      </c>
      <c r="CP24" s="56" t="e">
        <f t="shared" si="26"/>
        <v>#DIV/0!</v>
      </c>
      <c r="CQ24" s="56" t="e">
        <f t="shared" si="26"/>
        <v>#DIV/0!</v>
      </c>
      <c r="CR24" s="56" t="e">
        <f t="shared" si="26"/>
        <v>#DIV/0!</v>
      </c>
      <c r="CS24" s="56" t="e">
        <f t="shared" si="26"/>
        <v>#DIV/0!</v>
      </c>
    </row>
    <row r="25" spans="2:97" x14ac:dyDescent="0.25">
      <c r="C25" s="59">
        <v>100</v>
      </c>
      <c r="D25" s="53">
        <f t="shared" ref="D25" si="27">+D24</f>
        <v>0</v>
      </c>
      <c r="E25" s="53">
        <f t="shared" si="24"/>
        <v>0</v>
      </c>
      <c r="F25" s="53">
        <f t="shared" si="24"/>
        <v>0</v>
      </c>
      <c r="G25" s="53">
        <f t="shared" si="24"/>
        <v>0</v>
      </c>
      <c r="H25" s="53">
        <f t="shared" si="24"/>
        <v>0</v>
      </c>
      <c r="I25" s="53">
        <f t="shared" si="24"/>
        <v>0</v>
      </c>
      <c r="J25" s="53">
        <f t="shared" si="24"/>
        <v>0</v>
      </c>
      <c r="K25" s="53">
        <f t="shared" si="24"/>
        <v>0</v>
      </c>
      <c r="L25" s="53">
        <f t="shared" si="24"/>
        <v>0</v>
      </c>
      <c r="M25" s="53">
        <f t="shared" si="24"/>
        <v>0</v>
      </c>
      <c r="N25" s="53">
        <f t="shared" si="24"/>
        <v>0</v>
      </c>
      <c r="O25" s="53">
        <f t="shared" si="24"/>
        <v>0</v>
      </c>
      <c r="P25" s="53">
        <f t="shared" si="24"/>
        <v>0</v>
      </c>
      <c r="Q25" s="53">
        <f t="shared" si="24"/>
        <v>0</v>
      </c>
      <c r="R25" s="53">
        <f t="shared" si="24"/>
        <v>0</v>
      </c>
      <c r="S25" s="53">
        <f t="shared" si="24"/>
        <v>0</v>
      </c>
      <c r="T25" s="53">
        <f t="shared" si="24"/>
        <v>0</v>
      </c>
      <c r="U25" s="53">
        <f t="shared" si="24"/>
        <v>0</v>
      </c>
      <c r="V25" s="53">
        <f t="shared" si="24"/>
        <v>0</v>
      </c>
      <c r="W25" s="53">
        <f t="shared" ref="W25:AG25" si="28">+W24</f>
        <v>0</v>
      </c>
      <c r="X25" s="53">
        <f t="shared" si="28"/>
        <v>0</v>
      </c>
      <c r="Y25" s="53">
        <f t="shared" si="28"/>
        <v>0</v>
      </c>
      <c r="Z25" s="53">
        <f t="shared" si="28"/>
        <v>0</v>
      </c>
      <c r="AA25" s="53">
        <f t="shared" si="28"/>
        <v>0</v>
      </c>
      <c r="AB25" s="53">
        <f t="shared" si="28"/>
        <v>0</v>
      </c>
      <c r="AC25" s="53">
        <f t="shared" si="28"/>
        <v>0</v>
      </c>
      <c r="AD25" s="53">
        <f t="shared" si="28"/>
        <v>0</v>
      </c>
      <c r="AE25" s="53">
        <f t="shared" si="28"/>
        <v>0</v>
      </c>
      <c r="AF25" s="53">
        <f t="shared" si="28"/>
        <v>0</v>
      </c>
      <c r="AG25" s="53">
        <f t="shared" si="28"/>
        <v>0</v>
      </c>
      <c r="AH25" s="57"/>
      <c r="AJ25" s="59"/>
      <c r="AK25" s="60" t="e">
        <f>NA()</f>
        <v>#N/A</v>
      </c>
      <c r="AL25" s="60" t="e">
        <f>NA()</f>
        <v>#N/A</v>
      </c>
      <c r="AM25" s="60" t="e">
        <f>NA()</f>
        <v>#N/A</v>
      </c>
      <c r="AN25" s="60" t="e">
        <f>NA()</f>
        <v>#N/A</v>
      </c>
      <c r="AO25" s="60" t="e">
        <f>NA()</f>
        <v>#N/A</v>
      </c>
      <c r="AP25" s="60" t="e">
        <f>NA()</f>
        <v>#N/A</v>
      </c>
      <c r="AQ25" s="60" t="e">
        <f>NA()</f>
        <v>#N/A</v>
      </c>
      <c r="AR25" s="60" t="e">
        <f>NA()</f>
        <v>#N/A</v>
      </c>
      <c r="AS25" s="60" t="e">
        <f>NA()</f>
        <v>#N/A</v>
      </c>
      <c r="AT25" s="60" t="e">
        <f>NA()</f>
        <v>#N/A</v>
      </c>
      <c r="AU25" s="60" t="e">
        <f>NA()</f>
        <v>#N/A</v>
      </c>
      <c r="AV25" s="60" t="e">
        <f>NA()</f>
        <v>#N/A</v>
      </c>
      <c r="AW25" s="60" t="e">
        <f>NA()</f>
        <v>#N/A</v>
      </c>
      <c r="AX25" s="60" t="e">
        <f>NA()</f>
        <v>#N/A</v>
      </c>
      <c r="AY25" s="60" t="e">
        <f>NA()</f>
        <v>#N/A</v>
      </c>
      <c r="AZ25" s="60" t="e">
        <f>NA()</f>
        <v>#N/A</v>
      </c>
      <c r="BA25" s="60" t="e">
        <f>NA()</f>
        <v>#N/A</v>
      </c>
      <c r="BB25" s="60" t="e">
        <f>NA()</f>
        <v>#N/A</v>
      </c>
      <c r="BC25" s="60" t="e">
        <f>NA()</f>
        <v>#N/A</v>
      </c>
      <c r="BD25" s="60" t="e">
        <f>NA()</f>
        <v>#N/A</v>
      </c>
      <c r="BE25" s="60" t="e">
        <f>NA()</f>
        <v>#N/A</v>
      </c>
      <c r="BF25" s="60" t="e">
        <f>NA()</f>
        <v>#N/A</v>
      </c>
      <c r="BG25" s="60" t="e">
        <f>NA()</f>
        <v>#N/A</v>
      </c>
      <c r="BH25" s="60" t="e">
        <f>NA()</f>
        <v>#N/A</v>
      </c>
      <c r="BI25" s="60" t="e">
        <f>NA()</f>
        <v>#N/A</v>
      </c>
      <c r="BJ25" s="60" t="e">
        <f>NA()</f>
        <v>#N/A</v>
      </c>
      <c r="BK25" s="60" t="e">
        <f>NA()</f>
        <v>#N/A</v>
      </c>
      <c r="BL25" s="60" t="e">
        <f>NA()</f>
        <v>#N/A</v>
      </c>
      <c r="BM25" s="60" t="e">
        <f>NA()</f>
        <v>#N/A</v>
      </c>
      <c r="BN25" s="60" t="e">
        <f>NA()</f>
        <v>#N/A</v>
      </c>
    </row>
    <row r="26" spans="2:97" x14ac:dyDescent="0.25">
      <c r="C26" s="55">
        <v>100</v>
      </c>
      <c r="D26" s="56">
        <v>0</v>
      </c>
      <c r="E26" s="56">
        <v>0</v>
      </c>
      <c r="F26" s="56">
        <v>0</v>
      </c>
      <c r="G26" s="56">
        <v>0</v>
      </c>
      <c r="H26" s="56">
        <v>0</v>
      </c>
      <c r="I26" s="56">
        <v>0</v>
      </c>
      <c r="J26" s="56">
        <v>0</v>
      </c>
      <c r="K26" s="56">
        <v>0</v>
      </c>
      <c r="L26" s="56">
        <v>0</v>
      </c>
      <c r="M26" s="56">
        <v>0</v>
      </c>
      <c r="N26" s="56">
        <v>0</v>
      </c>
      <c r="O26" s="56">
        <v>0</v>
      </c>
      <c r="P26" s="56">
        <v>0</v>
      </c>
      <c r="Q26" s="56">
        <v>0</v>
      </c>
      <c r="R26" s="56">
        <v>0</v>
      </c>
      <c r="S26" s="56">
        <v>0</v>
      </c>
      <c r="T26" s="56">
        <v>0</v>
      </c>
      <c r="U26" s="56">
        <v>0</v>
      </c>
      <c r="V26" s="56">
        <v>0</v>
      </c>
      <c r="W26" s="56">
        <v>0</v>
      </c>
      <c r="X26" s="56">
        <v>0</v>
      </c>
      <c r="Y26" s="56">
        <v>0</v>
      </c>
      <c r="Z26" s="56">
        <v>0</v>
      </c>
      <c r="AA26" s="56">
        <v>0</v>
      </c>
      <c r="AB26" s="56">
        <v>0</v>
      </c>
      <c r="AC26" s="56">
        <v>0</v>
      </c>
      <c r="AD26" s="56">
        <v>0</v>
      </c>
      <c r="AE26" s="56">
        <v>0</v>
      </c>
      <c r="AF26" s="56">
        <v>0</v>
      </c>
      <c r="AG26" s="56">
        <v>0</v>
      </c>
      <c r="AH26" s="57"/>
      <c r="AJ26" s="55"/>
      <c r="AK26" s="58" t="e">
        <f>NA()</f>
        <v>#N/A</v>
      </c>
      <c r="AL26" s="58" t="e">
        <f>NA()</f>
        <v>#N/A</v>
      </c>
      <c r="AM26" s="58" t="e">
        <f>NA()</f>
        <v>#N/A</v>
      </c>
      <c r="AN26" s="58" t="e">
        <f>NA()</f>
        <v>#N/A</v>
      </c>
      <c r="AO26" s="58" t="e">
        <f>NA()</f>
        <v>#N/A</v>
      </c>
      <c r="AP26" s="58" t="e">
        <f>NA()</f>
        <v>#N/A</v>
      </c>
      <c r="AQ26" s="58" t="e">
        <f>NA()</f>
        <v>#N/A</v>
      </c>
      <c r="AR26" s="58" t="e">
        <f>NA()</f>
        <v>#N/A</v>
      </c>
      <c r="AS26" s="58" t="e">
        <f>NA()</f>
        <v>#N/A</v>
      </c>
      <c r="AT26" s="58" t="e">
        <f>NA()</f>
        <v>#N/A</v>
      </c>
      <c r="AU26" s="58" t="e">
        <f>NA()</f>
        <v>#N/A</v>
      </c>
      <c r="AV26" s="58" t="e">
        <f>NA()</f>
        <v>#N/A</v>
      </c>
      <c r="AW26" s="58" t="e">
        <f>NA()</f>
        <v>#N/A</v>
      </c>
      <c r="AX26" s="58" t="e">
        <f>NA()</f>
        <v>#N/A</v>
      </c>
      <c r="AY26" s="58" t="e">
        <f>NA()</f>
        <v>#N/A</v>
      </c>
      <c r="AZ26" s="58" t="e">
        <f>NA()</f>
        <v>#N/A</v>
      </c>
      <c r="BA26" s="58" t="e">
        <f>NA()</f>
        <v>#N/A</v>
      </c>
      <c r="BB26" s="58" t="e">
        <f>NA()</f>
        <v>#N/A</v>
      </c>
      <c r="BC26" s="58" t="e">
        <f>NA()</f>
        <v>#N/A</v>
      </c>
      <c r="BD26" s="58" t="e">
        <f>NA()</f>
        <v>#N/A</v>
      </c>
      <c r="BE26" s="58" t="e">
        <f>NA()</f>
        <v>#N/A</v>
      </c>
      <c r="BF26" s="58" t="e">
        <f>NA()</f>
        <v>#N/A</v>
      </c>
      <c r="BG26" s="58" t="e">
        <f>NA()</f>
        <v>#N/A</v>
      </c>
      <c r="BH26" s="58" t="e">
        <f>NA()</f>
        <v>#N/A</v>
      </c>
      <c r="BI26" s="58" t="e">
        <f>NA()</f>
        <v>#N/A</v>
      </c>
      <c r="BJ26" s="58" t="e">
        <f>NA()</f>
        <v>#N/A</v>
      </c>
      <c r="BK26" s="58" t="e">
        <f>NA()</f>
        <v>#N/A</v>
      </c>
      <c r="BL26" s="58" t="e">
        <f>NA()</f>
        <v>#N/A</v>
      </c>
      <c r="BM26" s="58" t="e">
        <f>NA()</f>
        <v>#N/A</v>
      </c>
      <c r="BN26" s="58" t="e">
        <f>NA()</f>
        <v>#N/A</v>
      </c>
    </row>
    <row r="27" spans="2:97" x14ac:dyDescent="0.25">
      <c r="AH27" s="57"/>
      <c r="AI27" s="57"/>
      <c r="AK27" s="53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</row>
    <row r="28" spans="2:97" x14ac:dyDescent="0.25">
      <c r="AK28" s="50" t="s">
        <v>1</v>
      </c>
      <c r="AL28" s="50" t="s">
        <v>2</v>
      </c>
      <c r="AM28" s="50" t="s">
        <v>3</v>
      </c>
      <c r="AN28" s="50" t="s">
        <v>4</v>
      </c>
      <c r="AO28" s="50" t="s">
        <v>5</v>
      </c>
      <c r="AP28" s="50" t="s">
        <v>6</v>
      </c>
      <c r="AQ28" s="50" t="s">
        <v>7</v>
      </c>
      <c r="AR28" s="50" t="s">
        <v>8</v>
      </c>
      <c r="AS28" s="50" t="s">
        <v>9</v>
      </c>
      <c r="AT28" s="50" t="s">
        <v>10</v>
      </c>
      <c r="AU28" s="50" t="s">
        <v>11</v>
      </c>
      <c r="AV28" s="50" t="s">
        <v>12</v>
      </c>
      <c r="AW28" s="50" t="s">
        <v>13</v>
      </c>
      <c r="AX28" s="50" t="s">
        <v>14</v>
      </c>
      <c r="AY28" s="50" t="s">
        <v>15</v>
      </c>
      <c r="AZ28" s="50" t="s">
        <v>16</v>
      </c>
      <c r="BA28" s="50" t="s">
        <v>17</v>
      </c>
      <c r="BB28" s="50" t="s">
        <v>18</v>
      </c>
      <c r="BC28" s="50" t="s">
        <v>19</v>
      </c>
      <c r="BD28" s="50" t="s">
        <v>20</v>
      </c>
      <c r="BE28" s="50" t="s">
        <v>21</v>
      </c>
      <c r="BF28" s="50" t="s">
        <v>22</v>
      </c>
      <c r="BG28" s="50" t="s">
        <v>23</v>
      </c>
      <c r="BH28" s="50" t="s">
        <v>24</v>
      </c>
      <c r="BI28" s="50" t="s">
        <v>25</v>
      </c>
      <c r="BJ28" s="50" t="s">
        <v>41</v>
      </c>
      <c r="BK28" s="50" t="s">
        <v>42</v>
      </c>
      <c r="BL28" s="50" t="s">
        <v>43</v>
      </c>
      <c r="BM28" s="50" t="s">
        <v>44</v>
      </c>
      <c r="BN28" s="50" t="s">
        <v>45</v>
      </c>
    </row>
    <row r="29" spans="2:97" x14ac:dyDescent="0.25">
      <c r="AK29" s="50" t="str">
        <f>VLOOKUP(AK28,TblFactor[],3,0)</f>
        <v/>
      </c>
      <c r="AL29" s="50" t="str">
        <f>VLOOKUP(AL28,TblFactor[],3,0)</f>
        <v/>
      </c>
      <c r="AM29" s="50" t="str">
        <f>VLOOKUP(AM28,TblFactor[],3,0)</f>
        <v/>
      </c>
      <c r="AN29" s="50" t="str">
        <f>VLOOKUP(AN28,TblFactor[],3,0)</f>
        <v/>
      </c>
      <c r="AO29" s="50" t="str">
        <f>VLOOKUP(AO28,TblFactor[],3,0)</f>
        <v/>
      </c>
      <c r="AP29" s="50" t="str">
        <f>VLOOKUP(AP28,TblFactor[],3,0)</f>
        <v/>
      </c>
      <c r="AQ29" s="50" t="str">
        <f>VLOOKUP(AQ28,TblFactor[],3,0)</f>
        <v/>
      </c>
      <c r="AR29" s="50" t="str">
        <f>VLOOKUP(AR28,TblFactor[],3,0)</f>
        <v/>
      </c>
      <c r="AS29" s="50" t="str">
        <f>VLOOKUP(AS28,TblFactor[],3,0)</f>
        <v/>
      </c>
      <c r="AT29" s="50" t="str">
        <f>VLOOKUP(AT28,TblFactor[],3,0)</f>
        <v/>
      </c>
      <c r="AU29" s="50" t="str">
        <f>VLOOKUP(AU28,TblFactor[],3,0)</f>
        <v/>
      </c>
      <c r="AV29" s="50" t="str">
        <f>VLOOKUP(AV28,TblFactor[],3,0)</f>
        <v/>
      </c>
      <c r="AW29" s="50" t="str">
        <f>VLOOKUP(AW28,TblFactor[],3,0)</f>
        <v/>
      </c>
      <c r="AX29" s="50" t="str">
        <f>VLOOKUP(AX28,TblFactor[],3,0)</f>
        <v/>
      </c>
      <c r="AY29" s="50" t="str">
        <f>VLOOKUP(AY28,TblFactor[],3,0)</f>
        <v/>
      </c>
      <c r="AZ29" s="50" t="str">
        <f>VLOOKUP(AZ28,TblFactor[],3,0)</f>
        <v/>
      </c>
      <c r="BA29" s="50" t="str">
        <f>VLOOKUP(BA28,TblFactor[],3,0)</f>
        <v/>
      </c>
      <c r="BB29" s="50" t="str">
        <f>VLOOKUP(BB28,TblFactor[],3,0)</f>
        <v/>
      </c>
      <c r="BC29" s="50" t="str">
        <f>VLOOKUP(BC28,TblFactor[],3,0)</f>
        <v/>
      </c>
      <c r="BD29" s="50" t="str">
        <f>VLOOKUP(BD28,TblFactor[],3,0)</f>
        <v/>
      </c>
      <c r="BE29" s="50" t="str">
        <f>VLOOKUP(BE28,TblFactor[],3,0)</f>
        <v/>
      </c>
      <c r="BF29" s="50" t="str">
        <f>VLOOKUP(BF28,TblFactor[],3,0)</f>
        <v/>
      </c>
      <c r="BG29" s="50" t="str">
        <f>VLOOKUP(BG28,TblFactor[],3,0)</f>
        <v/>
      </c>
      <c r="BH29" s="50" t="str">
        <f>VLOOKUP(BH28,TblFactor[],3,0)</f>
        <v/>
      </c>
      <c r="BI29" s="50" t="str">
        <f>VLOOKUP(BI28,TblFactor[],3,0)</f>
        <v/>
      </c>
      <c r="BJ29" s="50" t="str">
        <f>VLOOKUP(BJ28,TblFactor[],3,0)</f>
        <v/>
      </c>
      <c r="BK29" s="50" t="str">
        <f>VLOOKUP(BK28,TblFactor[],3,0)</f>
        <v/>
      </c>
      <c r="BL29" s="50" t="str">
        <f>VLOOKUP(BL28,TblFactor[],3,0)</f>
        <v/>
      </c>
      <c r="BM29" s="50" t="str">
        <f>VLOOKUP(BM28,TblFactor[],3,0)</f>
        <v/>
      </c>
      <c r="BN29" s="50" t="str">
        <f>VLOOKUP(BN28,TblFactor[],3,0)</f>
        <v/>
      </c>
    </row>
    <row r="30" spans="2:97" x14ac:dyDescent="0.25"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</row>
    <row r="31" spans="2:97" x14ac:dyDescent="0.25"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</row>
    <row r="32" spans="2:97" x14ac:dyDescent="0.25">
      <c r="AK32" s="56" t="str">
        <f t="shared" ref="AK32:BN32" si="29">IF(D12=0,"",D12)</f>
        <v/>
      </c>
      <c r="AL32" s="56" t="str">
        <f t="shared" si="29"/>
        <v/>
      </c>
      <c r="AM32" s="56" t="str">
        <f t="shared" si="29"/>
        <v/>
      </c>
      <c r="AN32" s="56" t="str">
        <f t="shared" si="29"/>
        <v/>
      </c>
      <c r="AO32" s="56" t="str">
        <f t="shared" si="29"/>
        <v/>
      </c>
      <c r="AP32" s="56" t="str">
        <f t="shared" si="29"/>
        <v/>
      </c>
      <c r="AQ32" s="56" t="str">
        <f t="shared" si="29"/>
        <v/>
      </c>
      <c r="AR32" s="56" t="str">
        <f t="shared" si="29"/>
        <v/>
      </c>
      <c r="AS32" s="56" t="str">
        <f t="shared" si="29"/>
        <v/>
      </c>
      <c r="AT32" s="56" t="str">
        <f t="shared" si="29"/>
        <v/>
      </c>
      <c r="AU32" s="56" t="str">
        <f t="shared" si="29"/>
        <v/>
      </c>
      <c r="AV32" s="56" t="str">
        <f t="shared" si="29"/>
        <v/>
      </c>
      <c r="AW32" s="56" t="str">
        <f t="shared" si="29"/>
        <v/>
      </c>
      <c r="AX32" s="56" t="str">
        <f t="shared" si="29"/>
        <v/>
      </c>
      <c r="AY32" s="56" t="str">
        <f t="shared" si="29"/>
        <v/>
      </c>
      <c r="AZ32" s="56" t="str">
        <f t="shared" si="29"/>
        <v/>
      </c>
      <c r="BA32" s="56" t="str">
        <f t="shared" si="29"/>
        <v/>
      </c>
      <c r="BB32" s="56" t="str">
        <f t="shared" si="29"/>
        <v/>
      </c>
      <c r="BC32" s="56" t="str">
        <f t="shared" si="29"/>
        <v/>
      </c>
      <c r="BD32" s="56" t="str">
        <f t="shared" si="29"/>
        <v/>
      </c>
      <c r="BE32" s="56" t="str">
        <f t="shared" si="29"/>
        <v/>
      </c>
      <c r="BF32" s="56" t="str">
        <f t="shared" si="29"/>
        <v/>
      </c>
      <c r="BG32" s="56" t="str">
        <f t="shared" si="29"/>
        <v/>
      </c>
      <c r="BH32" s="56" t="str">
        <f t="shared" si="29"/>
        <v/>
      </c>
      <c r="BI32" s="56" t="str">
        <f t="shared" si="29"/>
        <v/>
      </c>
      <c r="BJ32" s="56" t="str">
        <f t="shared" si="29"/>
        <v/>
      </c>
      <c r="BK32" s="56" t="str">
        <f t="shared" si="29"/>
        <v/>
      </c>
      <c r="BL32" s="56" t="str">
        <f t="shared" si="29"/>
        <v/>
      </c>
      <c r="BM32" s="56" t="str">
        <f t="shared" si="29"/>
        <v/>
      </c>
      <c r="BN32" s="56" t="str">
        <f t="shared" si="29"/>
        <v/>
      </c>
    </row>
    <row r="33" spans="37:66" x14ac:dyDescent="0.25"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</row>
    <row r="34" spans="37:66" x14ac:dyDescent="0.25"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</row>
    <row r="35" spans="37:66" x14ac:dyDescent="0.25"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</row>
    <row r="36" spans="37:66" x14ac:dyDescent="0.25">
      <c r="AK36" s="56" t="str">
        <f t="shared" ref="AK36:BN36" si="30">IF(D16=0,"",D16)</f>
        <v/>
      </c>
      <c r="AL36" s="56" t="str">
        <f t="shared" si="30"/>
        <v/>
      </c>
      <c r="AM36" s="56" t="str">
        <f t="shared" si="30"/>
        <v/>
      </c>
      <c r="AN36" s="56" t="str">
        <f t="shared" si="30"/>
        <v/>
      </c>
      <c r="AO36" s="56" t="str">
        <f t="shared" si="30"/>
        <v/>
      </c>
      <c r="AP36" s="56" t="str">
        <f t="shared" si="30"/>
        <v/>
      </c>
      <c r="AQ36" s="56" t="str">
        <f t="shared" si="30"/>
        <v/>
      </c>
      <c r="AR36" s="56" t="str">
        <f t="shared" si="30"/>
        <v/>
      </c>
      <c r="AS36" s="56" t="str">
        <f t="shared" si="30"/>
        <v/>
      </c>
      <c r="AT36" s="56" t="str">
        <f t="shared" si="30"/>
        <v/>
      </c>
      <c r="AU36" s="56" t="str">
        <f t="shared" si="30"/>
        <v/>
      </c>
      <c r="AV36" s="56" t="str">
        <f t="shared" si="30"/>
        <v/>
      </c>
      <c r="AW36" s="56" t="str">
        <f t="shared" si="30"/>
        <v/>
      </c>
      <c r="AX36" s="56" t="str">
        <f t="shared" si="30"/>
        <v/>
      </c>
      <c r="AY36" s="56" t="str">
        <f t="shared" si="30"/>
        <v/>
      </c>
      <c r="AZ36" s="56" t="str">
        <f t="shared" si="30"/>
        <v/>
      </c>
      <c r="BA36" s="56" t="str">
        <f t="shared" si="30"/>
        <v/>
      </c>
      <c r="BB36" s="56" t="str">
        <f t="shared" si="30"/>
        <v/>
      </c>
      <c r="BC36" s="56" t="str">
        <f t="shared" si="30"/>
        <v/>
      </c>
      <c r="BD36" s="56" t="str">
        <f t="shared" si="30"/>
        <v/>
      </c>
      <c r="BE36" s="56" t="str">
        <f t="shared" si="30"/>
        <v/>
      </c>
      <c r="BF36" s="56" t="str">
        <f t="shared" si="30"/>
        <v/>
      </c>
      <c r="BG36" s="56" t="str">
        <f t="shared" si="30"/>
        <v/>
      </c>
      <c r="BH36" s="56" t="str">
        <f t="shared" si="30"/>
        <v/>
      </c>
      <c r="BI36" s="56" t="str">
        <f t="shared" si="30"/>
        <v/>
      </c>
      <c r="BJ36" s="56" t="str">
        <f t="shared" si="30"/>
        <v/>
      </c>
      <c r="BK36" s="56" t="str">
        <f t="shared" si="30"/>
        <v/>
      </c>
      <c r="BL36" s="56" t="str">
        <f t="shared" si="30"/>
        <v/>
      </c>
      <c r="BM36" s="56" t="str">
        <f t="shared" si="30"/>
        <v/>
      </c>
      <c r="BN36" s="56" t="str">
        <f t="shared" si="30"/>
        <v/>
      </c>
    </row>
    <row r="37" spans="37:66" x14ac:dyDescent="0.25"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</row>
    <row r="38" spans="37:66" x14ac:dyDescent="0.25"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</row>
    <row r="39" spans="37:66" x14ac:dyDescent="0.25"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</row>
    <row r="40" spans="37:66" x14ac:dyDescent="0.25">
      <c r="AK40" s="56" t="str">
        <f t="shared" ref="AK40:BN40" si="31">IF(D20=0,"",D20)</f>
        <v/>
      </c>
      <c r="AL40" s="56" t="str">
        <f t="shared" si="31"/>
        <v/>
      </c>
      <c r="AM40" s="56" t="str">
        <f t="shared" si="31"/>
        <v/>
      </c>
      <c r="AN40" s="56" t="str">
        <f t="shared" si="31"/>
        <v/>
      </c>
      <c r="AO40" s="56" t="str">
        <f t="shared" si="31"/>
        <v/>
      </c>
      <c r="AP40" s="56" t="str">
        <f t="shared" si="31"/>
        <v/>
      </c>
      <c r="AQ40" s="56" t="str">
        <f t="shared" si="31"/>
        <v/>
      </c>
      <c r="AR40" s="56" t="str">
        <f t="shared" si="31"/>
        <v/>
      </c>
      <c r="AS40" s="56" t="str">
        <f t="shared" si="31"/>
        <v/>
      </c>
      <c r="AT40" s="56" t="str">
        <f t="shared" si="31"/>
        <v/>
      </c>
      <c r="AU40" s="56" t="str">
        <f t="shared" si="31"/>
        <v/>
      </c>
      <c r="AV40" s="56" t="str">
        <f t="shared" si="31"/>
        <v/>
      </c>
      <c r="AW40" s="56" t="str">
        <f t="shared" si="31"/>
        <v/>
      </c>
      <c r="AX40" s="56" t="str">
        <f t="shared" si="31"/>
        <v/>
      </c>
      <c r="AY40" s="56" t="str">
        <f t="shared" si="31"/>
        <v/>
      </c>
      <c r="AZ40" s="56" t="str">
        <f t="shared" si="31"/>
        <v/>
      </c>
      <c r="BA40" s="56" t="str">
        <f t="shared" si="31"/>
        <v/>
      </c>
      <c r="BB40" s="56" t="str">
        <f t="shared" si="31"/>
        <v/>
      </c>
      <c r="BC40" s="56" t="str">
        <f t="shared" si="31"/>
        <v/>
      </c>
      <c r="BD40" s="56" t="str">
        <f t="shared" si="31"/>
        <v/>
      </c>
      <c r="BE40" s="56" t="str">
        <f t="shared" si="31"/>
        <v/>
      </c>
      <c r="BF40" s="56" t="str">
        <f t="shared" si="31"/>
        <v/>
      </c>
      <c r="BG40" s="56" t="str">
        <f t="shared" si="31"/>
        <v/>
      </c>
      <c r="BH40" s="56" t="str">
        <f t="shared" si="31"/>
        <v/>
      </c>
      <c r="BI40" s="56" t="str">
        <f t="shared" si="31"/>
        <v/>
      </c>
      <c r="BJ40" s="56" t="str">
        <f t="shared" si="31"/>
        <v/>
      </c>
      <c r="BK40" s="56" t="str">
        <f t="shared" si="31"/>
        <v/>
      </c>
      <c r="BL40" s="56" t="str">
        <f t="shared" si="31"/>
        <v/>
      </c>
      <c r="BM40" s="56" t="str">
        <f t="shared" si="31"/>
        <v/>
      </c>
      <c r="BN40" s="56" t="str">
        <f t="shared" si="31"/>
        <v/>
      </c>
    </row>
    <row r="41" spans="37:66" x14ac:dyDescent="0.25"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</row>
    <row r="42" spans="37:66" x14ac:dyDescent="0.25"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</row>
    <row r="43" spans="37:66" x14ac:dyDescent="0.25"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</row>
    <row r="44" spans="37:66" x14ac:dyDescent="0.25">
      <c r="AK44" s="56" t="str">
        <f t="shared" ref="AK44:BN44" si="32">IF(D24=0,"",D24)</f>
        <v/>
      </c>
      <c r="AL44" s="56" t="str">
        <f t="shared" si="32"/>
        <v/>
      </c>
      <c r="AM44" s="56" t="str">
        <f t="shared" si="32"/>
        <v/>
      </c>
      <c r="AN44" s="56" t="str">
        <f t="shared" si="32"/>
        <v/>
      </c>
      <c r="AO44" s="56" t="str">
        <f t="shared" si="32"/>
        <v/>
      </c>
      <c r="AP44" s="56" t="str">
        <f t="shared" si="32"/>
        <v/>
      </c>
      <c r="AQ44" s="56" t="str">
        <f t="shared" si="32"/>
        <v/>
      </c>
      <c r="AR44" s="56" t="str">
        <f t="shared" si="32"/>
        <v/>
      </c>
      <c r="AS44" s="56" t="str">
        <f t="shared" si="32"/>
        <v/>
      </c>
      <c r="AT44" s="56" t="str">
        <f t="shared" si="32"/>
        <v/>
      </c>
      <c r="AU44" s="56" t="str">
        <f t="shared" si="32"/>
        <v/>
      </c>
      <c r="AV44" s="56" t="str">
        <f t="shared" si="32"/>
        <v/>
      </c>
      <c r="AW44" s="56" t="str">
        <f t="shared" si="32"/>
        <v/>
      </c>
      <c r="AX44" s="56" t="str">
        <f t="shared" si="32"/>
        <v/>
      </c>
      <c r="AY44" s="56" t="str">
        <f t="shared" si="32"/>
        <v/>
      </c>
      <c r="AZ44" s="56" t="str">
        <f t="shared" si="32"/>
        <v/>
      </c>
      <c r="BA44" s="56" t="str">
        <f t="shared" si="32"/>
        <v/>
      </c>
      <c r="BB44" s="56" t="str">
        <f t="shared" si="32"/>
        <v/>
      </c>
      <c r="BC44" s="56" t="str">
        <f t="shared" si="32"/>
        <v/>
      </c>
      <c r="BD44" s="56" t="str">
        <f t="shared" si="32"/>
        <v/>
      </c>
      <c r="BE44" s="56" t="str">
        <f t="shared" si="32"/>
        <v/>
      </c>
      <c r="BF44" s="56" t="str">
        <f t="shared" si="32"/>
        <v/>
      </c>
      <c r="BG44" s="56" t="str">
        <f t="shared" si="32"/>
        <v/>
      </c>
      <c r="BH44" s="56" t="str">
        <f t="shared" si="32"/>
        <v/>
      </c>
      <c r="BI44" s="56" t="str">
        <f t="shared" si="32"/>
        <v/>
      </c>
      <c r="BJ44" s="56" t="str">
        <f t="shared" si="32"/>
        <v/>
      </c>
      <c r="BK44" s="56" t="str">
        <f t="shared" si="32"/>
        <v/>
      </c>
      <c r="BL44" s="56" t="str">
        <f t="shared" si="32"/>
        <v/>
      </c>
      <c r="BM44" s="56" t="str">
        <f t="shared" si="32"/>
        <v/>
      </c>
      <c r="BN44" s="56" t="str">
        <f t="shared" si="32"/>
        <v/>
      </c>
    </row>
    <row r="45" spans="37:66" x14ac:dyDescent="0.25"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</row>
    <row r="46" spans="37:66" x14ac:dyDescent="0.25"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colBreaks count="1" manualBreakCount="1">
    <brk id="1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8"/>
  </sheetPr>
  <dimension ref="A1"/>
  <sheetViews>
    <sheetView showGridLines="0" zoomScale="60" zoomScaleNormal="60" zoomScalePageLayoutView="60" workbookViewId="0">
      <selection activeCell="N19" sqref="N19"/>
    </sheetView>
  </sheetViews>
  <sheetFormatPr baseColWidth="10" defaultRowHeight="15" x14ac:dyDescent="0.25"/>
  <sheetData/>
  <printOptions horizontalCentered="1"/>
  <pageMargins left="0.23622047244094491" right="0.23622047244094491" top="0.74803149606299213" bottom="0.74803149606299213" header="0.31496062992125984" footer="0.31496062992125984"/>
  <pageSetup paperSize="9" scale="48" orientation="landscape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4"/>
  </sheetPr>
  <dimension ref="B1:G54"/>
  <sheetViews>
    <sheetView showGridLines="0" zoomScale="70" zoomScaleNormal="70" zoomScaleSheetLayoutView="40" zoomScalePageLayoutView="70" workbookViewId="0">
      <selection activeCell="C2" sqref="C2"/>
    </sheetView>
  </sheetViews>
  <sheetFormatPr baseColWidth="10" defaultColWidth="10.85546875" defaultRowHeight="15" x14ac:dyDescent="0.25"/>
  <cols>
    <col min="1" max="1" width="3.140625" style="52" customWidth="1"/>
    <col min="2" max="2" width="33.42578125" style="52" bestFit="1" customWidth="1"/>
    <col min="3" max="3" width="20.28515625" style="52" customWidth="1"/>
    <col min="4" max="4" width="16.7109375" style="52" customWidth="1"/>
    <col min="5" max="5" width="12.7109375" style="52" bestFit="1" customWidth="1"/>
    <col min="6" max="6" width="18" style="52" bestFit="1" customWidth="1"/>
    <col min="7" max="7" width="10.28515625" style="52" customWidth="1"/>
    <col min="8" max="16384" width="10.85546875" style="52"/>
  </cols>
  <sheetData>
    <row r="1" spans="2:3" x14ac:dyDescent="0.25">
      <c r="B1" s="63" t="s">
        <v>118</v>
      </c>
      <c r="C1" s="52" t="s">
        <v>144</v>
      </c>
    </row>
    <row r="2" spans="2:3" x14ac:dyDescent="0.25">
      <c r="B2" s="64" t="s">
        <v>59</v>
      </c>
      <c r="C2" s="65">
        <v>500</v>
      </c>
    </row>
    <row r="3" spans="2:3" x14ac:dyDescent="0.25">
      <c r="B3" s="64" t="s">
        <v>31</v>
      </c>
      <c r="C3" s="65">
        <v>200</v>
      </c>
    </row>
    <row r="4" spans="2:3" x14ac:dyDescent="0.25">
      <c r="B4" s="64" t="s">
        <v>32</v>
      </c>
      <c r="C4" s="65">
        <v>300</v>
      </c>
    </row>
    <row r="5" spans="2:3" x14ac:dyDescent="0.25">
      <c r="B5" s="64" t="s">
        <v>119</v>
      </c>
      <c r="C5" s="65">
        <v>1000</v>
      </c>
    </row>
    <row r="6" spans="2:3" x14ac:dyDescent="0.25">
      <c r="B6"/>
      <c r="C6"/>
    </row>
    <row r="28" spans="2:7" x14ac:dyDescent="0.25">
      <c r="B28" s="63" t="s">
        <v>144</v>
      </c>
      <c r="C28" s="63" t="s">
        <v>120</v>
      </c>
      <c r="G28"/>
    </row>
    <row r="29" spans="2:7" x14ac:dyDescent="0.25">
      <c r="B29" s="63" t="s">
        <v>118</v>
      </c>
      <c r="C29" s="52" t="s">
        <v>59</v>
      </c>
      <c r="D29" s="52" t="s">
        <v>31</v>
      </c>
      <c r="E29" s="52" t="s">
        <v>32</v>
      </c>
      <c r="F29" s="52" t="s">
        <v>119</v>
      </c>
      <c r="G29"/>
    </row>
    <row r="30" spans="2:7" x14ac:dyDescent="0.25">
      <c r="B30" s="64" t="s">
        <v>139</v>
      </c>
      <c r="C30" s="65"/>
      <c r="D30" s="65"/>
      <c r="E30" s="65"/>
      <c r="F30" s="65"/>
      <c r="G30"/>
    </row>
    <row r="31" spans="2:7" x14ac:dyDescent="0.25">
      <c r="B31" s="290" t="s">
        <v>252</v>
      </c>
      <c r="C31" s="65">
        <v>100</v>
      </c>
      <c r="D31" s="65"/>
      <c r="E31" s="65"/>
      <c r="F31" s="65">
        <v>100</v>
      </c>
      <c r="G31"/>
    </row>
    <row r="32" spans="2:7" x14ac:dyDescent="0.25">
      <c r="B32" s="64" t="s">
        <v>140</v>
      </c>
      <c r="C32" s="65"/>
      <c r="D32" s="65"/>
      <c r="E32" s="65"/>
      <c r="F32" s="65"/>
      <c r="G32"/>
    </row>
    <row r="33" spans="2:7" x14ac:dyDescent="0.25">
      <c r="B33" s="290" t="s">
        <v>251</v>
      </c>
      <c r="C33" s="65"/>
      <c r="D33" s="65">
        <v>200</v>
      </c>
      <c r="E33" s="65"/>
      <c r="F33" s="65">
        <v>200</v>
      </c>
      <c r="G33"/>
    </row>
    <row r="34" spans="2:7" x14ac:dyDescent="0.25">
      <c r="B34" s="64" t="s">
        <v>141</v>
      </c>
      <c r="C34" s="65"/>
      <c r="D34" s="65"/>
      <c r="E34" s="65"/>
      <c r="F34" s="65"/>
      <c r="G34"/>
    </row>
    <row r="35" spans="2:7" x14ac:dyDescent="0.25">
      <c r="B35" s="290" t="s">
        <v>253</v>
      </c>
      <c r="C35" s="65"/>
      <c r="D35" s="65"/>
      <c r="E35" s="65">
        <v>300</v>
      </c>
      <c r="F35" s="65">
        <v>300</v>
      </c>
      <c r="G35"/>
    </row>
    <row r="36" spans="2:7" x14ac:dyDescent="0.25">
      <c r="B36" s="64" t="s">
        <v>143</v>
      </c>
      <c r="C36" s="65"/>
      <c r="D36" s="65"/>
      <c r="E36" s="65"/>
      <c r="F36" s="65"/>
      <c r="G36"/>
    </row>
    <row r="37" spans="2:7" x14ac:dyDescent="0.25">
      <c r="B37" s="290" t="s">
        <v>254</v>
      </c>
      <c r="C37" s="65">
        <v>400</v>
      </c>
      <c r="D37" s="65"/>
      <c r="E37" s="65"/>
      <c r="F37" s="65">
        <v>400</v>
      </c>
      <c r="G37"/>
    </row>
    <row r="38" spans="2:7" x14ac:dyDescent="0.25">
      <c r="B38" s="64" t="s">
        <v>119</v>
      </c>
      <c r="C38" s="65">
        <v>500</v>
      </c>
      <c r="D38" s="65">
        <v>200</v>
      </c>
      <c r="E38" s="65">
        <v>300</v>
      </c>
      <c r="F38" s="65">
        <v>1000</v>
      </c>
      <c r="G38"/>
    </row>
    <row r="39" spans="2:7" x14ac:dyDescent="0.25">
      <c r="B39"/>
      <c r="C39"/>
      <c r="D39"/>
      <c r="E39"/>
      <c r="F39"/>
      <c r="G39"/>
    </row>
    <row r="40" spans="2:7" x14ac:dyDescent="0.25">
      <c r="B40"/>
      <c r="C40"/>
      <c r="D40"/>
      <c r="E40"/>
      <c r="F40"/>
      <c r="G40"/>
    </row>
    <row r="41" spans="2:7" x14ac:dyDescent="0.25">
      <c r="B41"/>
      <c r="C41"/>
      <c r="D41"/>
      <c r="E41"/>
      <c r="F41"/>
      <c r="G41"/>
    </row>
    <row r="42" spans="2:7" x14ac:dyDescent="0.25">
      <c r="B42"/>
      <c r="C42"/>
      <c r="D42"/>
      <c r="E42"/>
      <c r="F42"/>
      <c r="G42"/>
    </row>
    <row r="43" spans="2:7" x14ac:dyDescent="0.25">
      <c r="B43"/>
      <c r="C43"/>
      <c r="D43"/>
      <c r="E43"/>
      <c r="F43"/>
      <c r="G43"/>
    </row>
    <row r="44" spans="2:7" x14ac:dyDescent="0.25">
      <c r="B44"/>
      <c r="C44"/>
      <c r="D44"/>
      <c r="E44"/>
      <c r="F44"/>
      <c r="G44"/>
    </row>
    <row r="45" spans="2:7" x14ac:dyDescent="0.25">
      <c r="B45"/>
      <c r="C45"/>
      <c r="D45"/>
      <c r="E45"/>
      <c r="F45"/>
      <c r="G45"/>
    </row>
    <row r="46" spans="2:7" x14ac:dyDescent="0.25">
      <c r="B46"/>
      <c r="C46"/>
      <c r="D46"/>
      <c r="E46"/>
      <c r="F46"/>
      <c r="G46"/>
    </row>
    <row r="47" spans="2:7" x14ac:dyDescent="0.25">
      <c r="B47"/>
      <c r="C47"/>
      <c r="D47"/>
      <c r="E47"/>
      <c r="F47"/>
      <c r="G47"/>
    </row>
    <row r="48" spans="2:7" x14ac:dyDescent="0.25">
      <c r="B48"/>
      <c r="C48"/>
      <c r="D48"/>
      <c r="E48"/>
      <c r="F48"/>
      <c r="G48"/>
    </row>
    <row r="49" spans="2:7" x14ac:dyDescent="0.25">
      <c r="B49"/>
      <c r="C49"/>
      <c r="D49"/>
      <c r="E49"/>
      <c r="F49"/>
      <c r="G49"/>
    </row>
    <row r="50" spans="2:7" x14ac:dyDescent="0.25">
      <c r="B50"/>
      <c r="C50"/>
      <c r="D50"/>
      <c r="E50"/>
      <c r="F50"/>
      <c r="G50"/>
    </row>
    <row r="51" spans="2:7" x14ac:dyDescent="0.25">
      <c r="B51"/>
      <c r="C51"/>
      <c r="D51"/>
      <c r="E51"/>
      <c r="F51"/>
      <c r="G51"/>
    </row>
    <row r="52" spans="2:7" x14ac:dyDescent="0.25">
      <c r="B52"/>
      <c r="C52"/>
      <c r="D52"/>
      <c r="E52"/>
      <c r="F52"/>
      <c r="G52"/>
    </row>
    <row r="53" spans="2:7" x14ac:dyDescent="0.25">
      <c r="B53"/>
      <c r="C53"/>
      <c r="D53"/>
      <c r="E53"/>
      <c r="F53"/>
      <c r="G53"/>
    </row>
    <row r="54" spans="2:7" x14ac:dyDescent="0.25">
      <c r="B54"/>
      <c r="C54"/>
      <c r="D54"/>
      <c r="E54"/>
      <c r="F54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2" orientation="landscape" verticalDpi="300" r:id="rId3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5"/>
    <pageSetUpPr fitToPage="1"/>
  </sheetPr>
  <dimension ref="A1:L57"/>
  <sheetViews>
    <sheetView showGridLines="0" zoomScale="70" zoomScaleNormal="70" zoomScalePageLayoutView="70" workbookViewId="0">
      <selection activeCell="B1" sqref="B1"/>
    </sheetView>
  </sheetViews>
  <sheetFormatPr baseColWidth="10" defaultColWidth="10.85546875" defaultRowHeight="12.75" x14ac:dyDescent="0.2"/>
  <cols>
    <col min="1" max="1" width="1" style="198" customWidth="1"/>
    <col min="2" max="2" width="20.7109375" style="198" customWidth="1"/>
    <col min="3" max="3" width="34" style="198" customWidth="1"/>
    <col min="4" max="4" width="1" style="198" customWidth="1"/>
    <col min="5" max="5" width="20.85546875" style="198" customWidth="1"/>
    <col min="6" max="6" width="45.7109375" style="198" bestFit="1" customWidth="1"/>
    <col min="7" max="7" width="1.42578125" style="198" customWidth="1"/>
    <col min="8" max="8" width="6.42578125" style="198" customWidth="1"/>
    <col min="9" max="9" width="22.85546875" style="198" customWidth="1"/>
    <col min="10" max="11" width="17" style="198" customWidth="1"/>
    <col min="12" max="12" width="9" style="198" customWidth="1"/>
    <col min="13" max="13" width="3.140625" style="198" customWidth="1"/>
    <col min="14" max="16384" width="10.85546875" style="198"/>
  </cols>
  <sheetData>
    <row r="1" spans="1:12" ht="12.75" customHeight="1" x14ac:dyDescent="0.2"/>
    <row r="2" spans="1:12" s="200" customFormat="1" ht="30" customHeight="1" x14ac:dyDescent="0.25">
      <c r="A2" s="199"/>
      <c r="B2" s="301" t="s">
        <v>63</v>
      </c>
      <c r="C2" s="301"/>
      <c r="D2" s="199"/>
      <c r="E2" s="301" t="s">
        <v>64</v>
      </c>
      <c r="F2" s="301"/>
      <c r="G2" s="199"/>
      <c r="H2" s="301" t="s">
        <v>124</v>
      </c>
      <c r="I2" s="301"/>
      <c r="J2" s="301"/>
      <c r="K2" s="301"/>
      <c r="L2" s="301"/>
    </row>
    <row r="3" spans="1:12" s="200" customFormat="1" ht="14.1" customHeight="1" x14ac:dyDescent="0.2">
      <c r="A3" s="198"/>
      <c r="B3" s="201"/>
      <c r="C3" s="201"/>
      <c r="D3" s="198"/>
      <c r="E3" s="201"/>
      <c r="F3" s="201"/>
      <c r="G3" s="198"/>
      <c r="H3" s="198"/>
      <c r="I3" s="198"/>
      <c r="J3" s="198"/>
      <c r="K3" s="198"/>
      <c r="L3" s="198"/>
    </row>
    <row r="4" spans="1:12" s="202" customFormat="1" ht="27" customHeight="1" x14ac:dyDescent="0.2">
      <c r="B4" s="203" t="s">
        <v>65</v>
      </c>
      <c r="C4" s="203" t="s">
        <v>27</v>
      </c>
      <c r="E4" s="204" t="s">
        <v>65</v>
      </c>
      <c r="F4" s="203" t="s">
        <v>27</v>
      </c>
      <c r="H4" s="205" t="s">
        <v>75</v>
      </c>
      <c r="I4" s="204" t="s">
        <v>65</v>
      </c>
      <c r="J4" s="205" t="s">
        <v>63</v>
      </c>
      <c r="K4" s="205" t="s">
        <v>64</v>
      </c>
      <c r="L4" s="205" t="s">
        <v>116</v>
      </c>
    </row>
    <row r="5" spans="1:12" ht="14.1" customHeight="1" x14ac:dyDescent="0.2">
      <c r="B5" s="291"/>
      <c r="C5" s="206"/>
      <c r="E5" s="140"/>
      <c r="F5" s="137"/>
      <c r="H5" s="140" t="s">
        <v>61</v>
      </c>
      <c r="I5" s="140"/>
      <c r="J5" s="140"/>
      <c r="K5" s="140"/>
      <c r="L5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6" spans="1:12" ht="14.1" customHeight="1" x14ac:dyDescent="0.2">
      <c r="H6" s="140" t="s">
        <v>66</v>
      </c>
      <c r="I6" s="140"/>
      <c r="J6" s="140"/>
      <c r="K6" s="140"/>
      <c r="L6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7" spans="1:12" ht="14.1" customHeight="1" x14ac:dyDescent="0.2">
      <c r="H7" s="140" t="s">
        <v>67</v>
      </c>
      <c r="I7" s="140"/>
      <c r="J7" s="140"/>
      <c r="K7" s="140"/>
      <c r="L7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8" spans="1:12" ht="14.1" customHeight="1" x14ac:dyDescent="0.2">
      <c r="H8" s="140" t="s">
        <v>68</v>
      </c>
      <c r="I8" s="140"/>
      <c r="J8" s="140"/>
      <c r="K8" s="140"/>
      <c r="L8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9" spans="1:12" ht="14.1" customHeight="1" x14ac:dyDescent="0.2">
      <c r="H9" s="140" t="s">
        <v>72</v>
      </c>
      <c r="I9" s="140"/>
      <c r="J9" s="140"/>
      <c r="K9" s="140"/>
      <c r="L9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0" spans="1:12" ht="14.1" customHeight="1" x14ac:dyDescent="0.2">
      <c r="H10" s="140" t="s">
        <v>73</v>
      </c>
      <c r="I10" s="140"/>
      <c r="J10" s="140"/>
      <c r="K10" s="140"/>
      <c r="L10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1" spans="1:12" ht="14.1" customHeight="1" x14ac:dyDescent="0.2">
      <c r="H11" s="140" t="s">
        <v>74</v>
      </c>
      <c r="I11" s="140"/>
      <c r="J11" s="140"/>
      <c r="K11" s="140"/>
      <c r="L11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2" spans="1:12" ht="14.1" customHeight="1" x14ac:dyDescent="0.2">
      <c r="H12" s="140" t="s">
        <v>71</v>
      </c>
      <c r="I12" s="140"/>
      <c r="J12" s="140"/>
      <c r="K12" s="140"/>
      <c r="L12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3" spans="1:12" ht="14.1" customHeight="1" x14ac:dyDescent="0.2">
      <c r="H13" s="140" t="s">
        <v>70</v>
      </c>
      <c r="I13" s="140"/>
      <c r="J13" s="140"/>
      <c r="K13" s="140"/>
      <c r="L13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4" spans="1:12" ht="14.1" customHeight="1" x14ac:dyDescent="0.2">
      <c r="H14" s="140" t="s">
        <v>69</v>
      </c>
      <c r="I14" s="140"/>
      <c r="J14" s="140"/>
      <c r="K14" s="140"/>
      <c r="L14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5" spans="1:12" ht="14.1" customHeight="1" x14ac:dyDescent="0.2">
      <c r="H15" s="140" t="s">
        <v>76</v>
      </c>
      <c r="I15" s="140"/>
      <c r="J15" s="140"/>
      <c r="K15" s="140"/>
      <c r="L15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6" spans="1:12" ht="14.1" customHeight="1" x14ac:dyDescent="0.2">
      <c r="H16" s="140" t="s">
        <v>77</v>
      </c>
      <c r="I16" s="140"/>
      <c r="J16" s="140"/>
      <c r="K16" s="140"/>
      <c r="L16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7" spans="8:12" ht="14.1" customHeight="1" x14ac:dyDescent="0.2">
      <c r="H17" s="140" t="s">
        <v>78</v>
      </c>
      <c r="I17" s="140"/>
      <c r="J17" s="140"/>
      <c r="K17" s="140"/>
      <c r="L17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8" spans="8:12" ht="14.1" customHeight="1" x14ac:dyDescent="0.2">
      <c r="H18" s="140" t="s">
        <v>79</v>
      </c>
      <c r="I18" s="140"/>
      <c r="J18" s="140"/>
      <c r="K18" s="140"/>
      <c r="L18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19" spans="8:12" ht="14.1" customHeight="1" x14ac:dyDescent="0.2">
      <c r="H19" s="140" t="s">
        <v>80</v>
      </c>
      <c r="I19" s="140"/>
      <c r="J19" s="140"/>
      <c r="K19" s="140"/>
      <c r="L19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0" spans="8:12" ht="14.1" customHeight="1" x14ac:dyDescent="0.2">
      <c r="H20" s="140" t="s">
        <v>81</v>
      </c>
      <c r="I20" s="140"/>
      <c r="J20" s="140"/>
      <c r="K20" s="140"/>
      <c r="L20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1" spans="8:12" ht="14.1" customHeight="1" x14ac:dyDescent="0.2">
      <c r="H21" s="140" t="s">
        <v>82</v>
      </c>
      <c r="I21" s="140"/>
      <c r="J21" s="140"/>
      <c r="K21" s="140"/>
      <c r="L21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2" spans="8:12" ht="14.1" customHeight="1" x14ac:dyDescent="0.2">
      <c r="H22" s="140" t="s">
        <v>83</v>
      </c>
      <c r="I22" s="140"/>
      <c r="J22" s="140"/>
      <c r="K22" s="140"/>
      <c r="L22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3" spans="8:12" ht="14.1" customHeight="1" x14ac:dyDescent="0.2">
      <c r="H23" s="140" t="s">
        <v>84</v>
      </c>
      <c r="I23" s="140"/>
      <c r="J23" s="140"/>
      <c r="K23" s="140"/>
      <c r="L23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4" spans="8:12" ht="14.1" customHeight="1" x14ac:dyDescent="0.2">
      <c r="H24" s="140" t="s">
        <v>85</v>
      </c>
      <c r="I24" s="140"/>
      <c r="J24" s="140"/>
      <c r="K24" s="140"/>
      <c r="L24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5" spans="8:12" ht="14.1" customHeight="1" x14ac:dyDescent="0.2">
      <c r="H25" s="140" t="s">
        <v>86</v>
      </c>
      <c r="I25" s="140"/>
      <c r="J25" s="140"/>
      <c r="K25" s="140"/>
      <c r="L25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6" spans="8:12" ht="14.1" customHeight="1" x14ac:dyDescent="0.2">
      <c r="H26" s="140" t="s">
        <v>87</v>
      </c>
      <c r="I26" s="140"/>
      <c r="J26" s="140"/>
      <c r="K26" s="140"/>
      <c r="L26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7" spans="8:12" ht="14.1" customHeight="1" x14ac:dyDescent="0.2">
      <c r="H27" s="140" t="s">
        <v>88</v>
      </c>
      <c r="I27" s="140"/>
      <c r="J27" s="140"/>
      <c r="K27" s="140"/>
      <c r="L27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8" spans="8:12" ht="14.1" customHeight="1" x14ac:dyDescent="0.2">
      <c r="H28" s="140" t="s">
        <v>89</v>
      </c>
      <c r="I28" s="140"/>
      <c r="J28" s="140"/>
      <c r="K28" s="140"/>
      <c r="L28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29" spans="8:12" ht="14.1" customHeight="1" x14ac:dyDescent="0.2">
      <c r="H29" s="140" t="s">
        <v>90</v>
      </c>
      <c r="I29" s="140"/>
      <c r="J29" s="140"/>
      <c r="K29" s="140"/>
      <c r="L29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0" spans="8:12" ht="14.1" customHeight="1" x14ac:dyDescent="0.2">
      <c r="H30" s="140" t="s">
        <v>91</v>
      </c>
      <c r="I30" s="140"/>
      <c r="J30" s="140"/>
      <c r="K30" s="140"/>
      <c r="L30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1" spans="8:12" ht="14.1" customHeight="1" x14ac:dyDescent="0.2">
      <c r="H31" s="140" t="s">
        <v>92</v>
      </c>
      <c r="I31" s="140"/>
      <c r="J31" s="140"/>
      <c r="K31" s="140"/>
      <c r="L31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2" spans="8:12" ht="14.1" customHeight="1" x14ac:dyDescent="0.2">
      <c r="H32" s="140" t="s">
        <v>93</v>
      </c>
      <c r="I32" s="140"/>
      <c r="J32" s="140"/>
      <c r="K32" s="140"/>
      <c r="L32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3" spans="8:12" ht="14.1" customHeight="1" x14ac:dyDescent="0.2">
      <c r="H33" s="140" t="s">
        <v>94</v>
      </c>
      <c r="I33" s="140"/>
      <c r="J33" s="140"/>
      <c r="K33" s="140"/>
      <c r="L33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4" spans="8:12" ht="14.1" customHeight="1" x14ac:dyDescent="0.2">
      <c r="H34" s="140" t="s">
        <v>95</v>
      </c>
      <c r="I34" s="140"/>
      <c r="J34" s="140"/>
      <c r="K34" s="140"/>
      <c r="L34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5" spans="8:12" ht="14.1" customHeight="1" x14ac:dyDescent="0.2">
      <c r="H35" s="140" t="s">
        <v>96</v>
      </c>
      <c r="I35" s="140"/>
      <c r="J35" s="140"/>
      <c r="K35" s="140"/>
      <c r="L35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6" spans="8:12" ht="14.1" customHeight="1" x14ac:dyDescent="0.2">
      <c r="H36" s="140" t="s">
        <v>97</v>
      </c>
      <c r="I36" s="140"/>
      <c r="J36" s="140"/>
      <c r="K36" s="140"/>
      <c r="L36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7" spans="8:12" ht="14.1" customHeight="1" x14ac:dyDescent="0.2">
      <c r="H37" s="140" t="s">
        <v>98</v>
      </c>
      <c r="I37" s="140"/>
      <c r="J37" s="140"/>
      <c r="K37" s="140"/>
      <c r="L37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8" spans="8:12" ht="14.1" customHeight="1" x14ac:dyDescent="0.2">
      <c r="H38" s="140" t="s">
        <v>99</v>
      </c>
      <c r="I38" s="140"/>
      <c r="J38" s="140"/>
      <c r="K38" s="140"/>
      <c r="L38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39" spans="8:12" ht="14.1" customHeight="1" x14ac:dyDescent="0.2">
      <c r="H39" s="140" t="s">
        <v>100</v>
      </c>
      <c r="I39" s="140"/>
      <c r="J39" s="140"/>
      <c r="K39" s="140"/>
      <c r="L39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0" spans="8:12" ht="14.1" customHeight="1" x14ac:dyDescent="0.2">
      <c r="H40" s="140" t="s">
        <v>101</v>
      </c>
      <c r="I40" s="140"/>
      <c r="J40" s="140"/>
      <c r="K40" s="140"/>
      <c r="L40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1" spans="8:12" ht="14.1" customHeight="1" x14ac:dyDescent="0.2">
      <c r="H41" s="140" t="s">
        <v>102</v>
      </c>
      <c r="I41" s="140"/>
      <c r="J41" s="140"/>
      <c r="K41" s="140"/>
      <c r="L41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2" spans="8:12" ht="14.1" customHeight="1" x14ac:dyDescent="0.2">
      <c r="H42" s="140" t="s">
        <v>103</v>
      </c>
      <c r="I42" s="140"/>
      <c r="J42" s="140"/>
      <c r="K42" s="140"/>
      <c r="L42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3" spans="8:12" ht="14.1" customHeight="1" x14ac:dyDescent="0.2">
      <c r="H43" s="140" t="s">
        <v>104</v>
      </c>
      <c r="I43" s="140"/>
      <c r="J43" s="140"/>
      <c r="K43" s="140"/>
      <c r="L43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4" spans="8:12" ht="14.1" customHeight="1" x14ac:dyDescent="0.2">
      <c r="H44" s="140" t="s">
        <v>105</v>
      </c>
      <c r="I44" s="140"/>
      <c r="J44" s="140"/>
      <c r="K44" s="140"/>
      <c r="L44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5" spans="8:12" ht="14.1" customHeight="1" x14ac:dyDescent="0.2">
      <c r="H45" s="140" t="s">
        <v>106</v>
      </c>
      <c r="I45" s="140"/>
      <c r="J45" s="140"/>
      <c r="K45" s="140"/>
      <c r="L45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6" spans="8:12" ht="14.1" customHeight="1" x14ac:dyDescent="0.2">
      <c r="H46" s="140" t="s">
        <v>107</v>
      </c>
      <c r="I46" s="140"/>
      <c r="J46" s="140"/>
      <c r="K46" s="140"/>
      <c r="L46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7" spans="8:12" ht="14.1" customHeight="1" x14ac:dyDescent="0.2">
      <c r="H47" s="140" t="s">
        <v>108</v>
      </c>
      <c r="I47" s="140"/>
      <c r="J47" s="140"/>
      <c r="K47" s="140"/>
      <c r="L47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8" spans="8:12" ht="14.1" customHeight="1" x14ac:dyDescent="0.2">
      <c r="H48" s="140" t="s">
        <v>109</v>
      </c>
      <c r="I48" s="140"/>
      <c r="J48" s="140"/>
      <c r="K48" s="140"/>
      <c r="L48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49" spans="8:12" ht="14.1" customHeight="1" x14ac:dyDescent="0.2">
      <c r="H49" s="140" t="s">
        <v>110</v>
      </c>
      <c r="I49" s="140"/>
      <c r="J49" s="140"/>
      <c r="K49" s="140"/>
      <c r="L49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0" spans="8:12" ht="14.1" customHeight="1" x14ac:dyDescent="0.2">
      <c r="H50" s="140" t="s">
        <v>111</v>
      </c>
      <c r="I50" s="140"/>
      <c r="J50" s="140"/>
      <c r="K50" s="140"/>
      <c r="L50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1" spans="8:12" ht="14.1" customHeight="1" x14ac:dyDescent="0.2">
      <c r="H51" s="140" t="s">
        <v>112</v>
      </c>
      <c r="I51" s="140"/>
      <c r="J51" s="140"/>
      <c r="K51" s="140"/>
      <c r="L51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2" spans="8:12" ht="14.1" customHeight="1" x14ac:dyDescent="0.2">
      <c r="H52" s="140" t="s">
        <v>113</v>
      </c>
      <c r="I52" s="140"/>
      <c r="J52" s="140"/>
      <c r="K52" s="140"/>
      <c r="L52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3" spans="8:12" ht="14.1" customHeight="1" x14ac:dyDescent="0.2">
      <c r="H53" s="140" t="s">
        <v>114</v>
      </c>
      <c r="I53" s="140"/>
      <c r="J53" s="140"/>
      <c r="K53" s="140"/>
      <c r="L53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4" spans="8:12" ht="14.1" customHeight="1" x14ac:dyDescent="0.2">
      <c r="H54" s="140" t="s">
        <v>115</v>
      </c>
      <c r="I54" s="140"/>
      <c r="J54" s="140"/>
      <c r="K54" s="140"/>
      <c r="L54" s="78" t="str">
        <f>IF(OR(TblPuestos[[#This Row],[Valor]]="",TblPuestos[[#This Row],[Departamento]]="",TblPuestos[[#This Row],[Grupo Profesional]]=""),"",HYPERLINK("#"&amp;TblPuestos[[#This Row],[Clave]]&amp;"!$B$1",TblPuestos[[#This Row],[Clave]]))</f>
        <v/>
      </c>
    </row>
    <row r="56" spans="8:12" x14ac:dyDescent="0.2">
      <c r="H56" s="200"/>
      <c r="I56" s="200"/>
      <c r="J56" s="200"/>
      <c r="K56" s="200"/>
      <c r="L56" s="200"/>
    </row>
    <row r="57" spans="8:12" x14ac:dyDescent="0.2">
      <c r="H57" s="200"/>
      <c r="I57" s="200"/>
      <c r="J57" s="200"/>
      <c r="K57" s="200"/>
      <c r="L57" s="200"/>
    </row>
  </sheetData>
  <sheetProtection selectLockedCells="1"/>
  <mergeCells count="3">
    <mergeCell ref="B2:C2"/>
    <mergeCell ref="E2:F2"/>
    <mergeCell ref="H2:L2"/>
  </mergeCells>
  <dataValidations count="2">
    <dataValidation type="list" allowBlank="1" showInputMessage="1" showErrorMessage="1" sqref="K5:K54">
      <formula1>gprof</formula1>
    </dataValidation>
    <dataValidation type="list" allowBlank="1" showInputMessage="1" showErrorMessage="1" sqref="J5:J54">
      <formula1>deptos</formula1>
    </dataValidation>
  </dataValidations>
  <pageMargins left="0.70866141732283472" right="0.70866141732283472" top="0.74803149606299213" bottom="0.74803149606299213" header="0.31496062992125984" footer="0.31496062992125984"/>
  <pageSetup paperSize="9" scale="64" orientation="landscape" verticalDpi="300" r:id="rId1"/>
  <drawing r:id="rId2"/>
  <tableParts count="3">
    <tablePart r:id="rId3"/>
    <tablePart r:id="rId4"/>
    <tablePart r:id="rId5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theme="6"/>
    <pageSetUpPr fitToPage="1"/>
  </sheetPr>
  <dimension ref="A1:BD45"/>
  <sheetViews>
    <sheetView showGridLines="0" topLeftCell="B2" zoomScaleNormal="100" zoomScaleSheetLayoutView="75" zoomScalePageLayoutView="70" workbookViewId="0">
      <selection activeCell="B2" sqref="B2"/>
    </sheetView>
  </sheetViews>
  <sheetFormatPr baseColWidth="10" defaultColWidth="10.85546875" defaultRowHeight="12.75" x14ac:dyDescent="0.25"/>
  <cols>
    <col min="1" max="1" width="8.140625" style="147" hidden="1" customWidth="1"/>
    <col min="2" max="2" width="30.28515625" style="147" customWidth="1"/>
    <col min="3" max="3" width="9" style="107" hidden="1" customWidth="1"/>
    <col min="4" max="4" width="32.42578125" style="107" bestFit="1" customWidth="1"/>
    <col min="5" max="5" width="11" style="107" bestFit="1" customWidth="1"/>
    <col min="6" max="56" width="12.7109375" style="107" customWidth="1"/>
    <col min="57" max="16384" width="10.85546875" style="107"/>
  </cols>
  <sheetData>
    <row r="1" spans="1:56" ht="21.75" hidden="1" customHeight="1" thickBot="1" x14ac:dyDescent="0.3">
      <c r="G1" s="108" t="str">
        <f t="shared" ref="G1:AL1" si="0">+G14</f>
        <v>P01</v>
      </c>
      <c r="H1" s="108" t="str">
        <f t="shared" si="0"/>
        <v>P02</v>
      </c>
      <c r="I1" s="108" t="str">
        <f t="shared" si="0"/>
        <v>P03</v>
      </c>
      <c r="J1" s="108" t="str">
        <f t="shared" si="0"/>
        <v>P04</v>
      </c>
      <c r="K1" s="108" t="str">
        <f t="shared" si="0"/>
        <v>P05</v>
      </c>
      <c r="L1" s="108" t="str">
        <f t="shared" si="0"/>
        <v>P06</v>
      </c>
      <c r="M1" s="108" t="str">
        <f t="shared" si="0"/>
        <v>P07</v>
      </c>
      <c r="N1" s="108" t="str">
        <f t="shared" si="0"/>
        <v>P08</v>
      </c>
      <c r="O1" s="108" t="str">
        <f t="shared" si="0"/>
        <v>P09</v>
      </c>
      <c r="P1" s="108" t="str">
        <f t="shared" si="0"/>
        <v>P10</v>
      </c>
      <c r="Q1" s="108" t="str">
        <f t="shared" si="0"/>
        <v>P11</v>
      </c>
      <c r="R1" s="108" t="str">
        <f t="shared" si="0"/>
        <v>P12</v>
      </c>
      <c r="S1" s="108" t="str">
        <f t="shared" si="0"/>
        <v>P13</v>
      </c>
      <c r="T1" s="108" t="str">
        <f t="shared" si="0"/>
        <v>P14</v>
      </c>
      <c r="U1" s="108" t="str">
        <f t="shared" si="0"/>
        <v>P15</v>
      </c>
      <c r="V1" s="108" t="str">
        <f t="shared" si="0"/>
        <v>P16</v>
      </c>
      <c r="W1" s="108" t="str">
        <f t="shared" si="0"/>
        <v>P17</v>
      </c>
      <c r="X1" s="108" t="str">
        <f t="shared" si="0"/>
        <v>P18</v>
      </c>
      <c r="Y1" s="108" t="str">
        <f t="shared" si="0"/>
        <v>P19</v>
      </c>
      <c r="Z1" s="108" t="str">
        <f t="shared" si="0"/>
        <v>P20</v>
      </c>
      <c r="AA1" s="108" t="str">
        <f t="shared" si="0"/>
        <v>P21</v>
      </c>
      <c r="AB1" s="108" t="str">
        <f t="shared" si="0"/>
        <v>P22</v>
      </c>
      <c r="AC1" s="108" t="str">
        <f t="shared" si="0"/>
        <v>P23</v>
      </c>
      <c r="AD1" s="108" t="str">
        <f t="shared" si="0"/>
        <v>P24</v>
      </c>
      <c r="AE1" s="108" t="str">
        <f t="shared" si="0"/>
        <v>P25</v>
      </c>
      <c r="AF1" s="108" t="str">
        <f t="shared" si="0"/>
        <v>P26</v>
      </c>
      <c r="AG1" s="108" t="str">
        <f t="shared" si="0"/>
        <v>P27</v>
      </c>
      <c r="AH1" s="108" t="str">
        <f t="shared" si="0"/>
        <v>P28</v>
      </c>
      <c r="AI1" s="108" t="str">
        <f t="shared" si="0"/>
        <v>P29</v>
      </c>
      <c r="AJ1" s="108" t="str">
        <f t="shared" si="0"/>
        <v>P30</v>
      </c>
      <c r="AK1" s="108" t="str">
        <f t="shared" si="0"/>
        <v>P31</v>
      </c>
      <c r="AL1" s="108" t="str">
        <f t="shared" si="0"/>
        <v>P32</v>
      </c>
      <c r="AM1" s="108" t="str">
        <f t="shared" ref="AM1:BD1" si="1">+AM14</f>
        <v>P33</v>
      </c>
      <c r="AN1" s="108" t="str">
        <f t="shared" si="1"/>
        <v>P34</v>
      </c>
      <c r="AO1" s="108" t="str">
        <f t="shared" si="1"/>
        <v>P35</v>
      </c>
      <c r="AP1" s="108" t="str">
        <f t="shared" si="1"/>
        <v>P36</v>
      </c>
      <c r="AQ1" s="108" t="str">
        <f t="shared" si="1"/>
        <v>P37</v>
      </c>
      <c r="AR1" s="108" t="str">
        <f t="shared" si="1"/>
        <v>P38</v>
      </c>
      <c r="AS1" s="108" t="str">
        <f t="shared" si="1"/>
        <v>P39</v>
      </c>
      <c r="AT1" s="108" t="str">
        <f t="shared" si="1"/>
        <v>P40</v>
      </c>
      <c r="AU1" s="108" t="str">
        <f t="shared" si="1"/>
        <v>P41</v>
      </c>
      <c r="AV1" s="108" t="str">
        <f t="shared" si="1"/>
        <v>P42</v>
      </c>
      <c r="AW1" s="108" t="str">
        <f t="shared" si="1"/>
        <v>P43</v>
      </c>
      <c r="AX1" s="108" t="str">
        <f t="shared" si="1"/>
        <v>P44</v>
      </c>
      <c r="AY1" s="108" t="str">
        <f t="shared" si="1"/>
        <v>P45</v>
      </c>
      <c r="AZ1" s="108" t="str">
        <f t="shared" si="1"/>
        <v>P46</v>
      </c>
      <c r="BA1" s="108" t="str">
        <f t="shared" si="1"/>
        <v>P47</v>
      </c>
      <c r="BB1" s="108" t="str">
        <f t="shared" si="1"/>
        <v>P48</v>
      </c>
      <c r="BC1" s="108" t="str">
        <f t="shared" si="1"/>
        <v>P49</v>
      </c>
      <c r="BD1" s="108" t="str">
        <f t="shared" si="1"/>
        <v>P50</v>
      </c>
    </row>
    <row r="2" spans="1:56" ht="23.25" thickBot="1" x14ac:dyDescent="0.3">
      <c r="F2" s="105" t="s">
        <v>150</v>
      </c>
      <c r="G2" s="108" t="str">
        <f t="shared" ref="G2:AL2" si="2">+G15</f>
        <v>P01_</v>
      </c>
      <c r="H2" s="108" t="str">
        <f t="shared" si="2"/>
        <v>P02_</v>
      </c>
      <c r="I2" s="108" t="str">
        <f t="shared" si="2"/>
        <v>P03_</v>
      </c>
      <c r="J2" s="108" t="str">
        <f t="shared" si="2"/>
        <v>P04_</v>
      </c>
      <c r="K2" s="108" t="str">
        <f t="shared" si="2"/>
        <v>P05_</v>
      </c>
      <c r="L2" s="108" t="str">
        <f t="shared" si="2"/>
        <v>P06_</v>
      </c>
      <c r="M2" s="108" t="str">
        <f t="shared" si="2"/>
        <v>P07_</v>
      </c>
      <c r="N2" s="108" t="str">
        <f t="shared" si="2"/>
        <v>P08_</v>
      </c>
      <c r="O2" s="108" t="str">
        <f t="shared" si="2"/>
        <v>P09_</v>
      </c>
      <c r="P2" s="108" t="str">
        <f t="shared" si="2"/>
        <v>P10_</v>
      </c>
      <c r="Q2" s="108" t="str">
        <f t="shared" si="2"/>
        <v>P11_</v>
      </c>
      <c r="R2" s="108" t="str">
        <f t="shared" si="2"/>
        <v>P12_</v>
      </c>
      <c r="S2" s="108" t="str">
        <f t="shared" si="2"/>
        <v>P13_</v>
      </c>
      <c r="T2" s="108" t="str">
        <f t="shared" si="2"/>
        <v>P14_</v>
      </c>
      <c r="U2" s="108" t="str">
        <f t="shared" si="2"/>
        <v>P15_</v>
      </c>
      <c r="V2" s="108" t="str">
        <f t="shared" si="2"/>
        <v>P16_</v>
      </c>
      <c r="W2" s="108" t="str">
        <f t="shared" si="2"/>
        <v>P17_</v>
      </c>
      <c r="X2" s="108" t="str">
        <f t="shared" si="2"/>
        <v>P18_</v>
      </c>
      <c r="Y2" s="108" t="str">
        <f t="shared" si="2"/>
        <v>P19_</v>
      </c>
      <c r="Z2" s="108" t="str">
        <f t="shared" si="2"/>
        <v>P20_</v>
      </c>
      <c r="AA2" s="108" t="str">
        <f t="shared" si="2"/>
        <v>P21_</v>
      </c>
      <c r="AB2" s="108" t="str">
        <f t="shared" si="2"/>
        <v>P22_</v>
      </c>
      <c r="AC2" s="108" t="str">
        <f t="shared" si="2"/>
        <v>P23_</v>
      </c>
      <c r="AD2" s="108" t="str">
        <f t="shared" si="2"/>
        <v>P24_</v>
      </c>
      <c r="AE2" s="108" t="str">
        <f t="shared" si="2"/>
        <v>P25_</v>
      </c>
      <c r="AF2" s="108" t="str">
        <f t="shared" si="2"/>
        <v>P26_</v>
      </c>
      <c r="AG2" s="108" t="str">
        <f t="shared" si="2"/>
        <v>P27_</v>
      </c>
      <c r="AH2" s="108" t="str">
        <f t="shared" si="2"/>
        <v>P28_</v>
      </c>
      <c r="AI2" s="108" t="str">
        <f t="shared" si="2"/>
        <v>P29_</v>
      </c>
      <c r="AJ2" s="108" t="str">
        <f t="shared" si="2"/>
        <v>P30_</v>
      </c>
      <c r="AK2" s="108" t="str">
        <f t="shared" si="2"/>
        <v>P31_</v>
      </c>
      <c r="AL2" s="108" t="str">
        <f t="shared" si="2"/>
        <v>P32_</v>
      </c>
      <c r="AM2" s="108" t="str">
        <f t="shared" ref="AM2:BD2" si="3">+AM15</f>
        <v>P33_</v>
      </c>
      <c r="AN2" s="108" t="str">
        <f t="shared" si="3"/>
        <v>P34_</v>
      </c>
      <c r="AO2" s="108" t="str">
        <f t="shared" si="3"/>
        <v>P35_</v>
      </c>
      <c r="AP2" s="108" t="str">
        <f t="shared" si="3"/>
        <v>P36_</v>
      </c>
      <c r="AQ2" s="108" t="str">
        <f t="shared" si="3"/>
        <v>P37_</v>
      </c>
      <c r="AR2" s="108" t="str">
        <f t="shared" si="3"/>
        <v>P38_</v>
      </c>
      <c r="AS2" s="108" t="str">
        <f t="shared" si="3"/>
        <v>P39_</v>
      </c>
      <c r="AT2" s="108" t="str">
        <f t="shared" si="3"/>
        <v>P40_</v>
      </c>
      <c r="AU2" s="108" t="str">
        <f t="shared" si="3"/>
        <v>P41_</v>
      </c>
      <c r="AV2" s="108" t="str">
        <f t="shared" si="3"/>
        <v>P42_</v>
      </c>
      <c r="AW2" s="108" t="str">
        <f t="shared" si="3"/>
        <v>P43_</v>
      </c>
      <c r="AX2" s="108" t="str">
        <f t="shared" si="3"/>
        <v>P44_</v>
      </c>
      <c r="AY2" s="108" t="str">
        <f t="shared" si="3"/>
        <v>P45_</v>
      </c>
      <c r="AZ2" s="108" t="str">
        <f t="shared" si="3"/>
        <v>P46_</v>
      </c>
      <c r="BA2" s="108" t="str">
        <f t="shared" si="3"/>
        <v>P47_</v>
      </c>
      <c r="BB2" s="108" t="str">
        <f t="shared" si="3"/>
        <v>P48_</v>
      </c>
      <c r="BC2" s="108" t="str">
        <f t="shared" si="3"/>
        <v>P49_</v>
      </c>
      <c r="BD2" s="108" t="str">
        <f t="shared" si="3"/>
        <v>P50_</v>
      </c>
    </row>
    <row r="3" spans="1:56" s="116" customFormat="1" ht="12" x14ac:dyDescent="0.25">
      <c r="A3" s="207" t="str">
        <f>INDEX(TblGrupos[Tipo],1,1)</f>
        <v>A. CONOCIMIENTO Y APTITUDES</v>
      </c>
      <c r="B3" s="207"/>
      <c r="D3" s="304" t="str">
        <f>PROPER(A3)</f>
        <v>A. Conocimiento Y Aptitudes</v>
      </c>
      <c r="E3" s="305"/>
      <c r="F3" s="109">
        <f t="shared" ref="F3:O6" si="4">SUMIF($B$16:$B$45,$A3,F$16:F$45)</f>
        <v>0</v>
      </c>
      <c r="G3" s="110">
        <f t="shared" si="4"/>
        <v>0</v>
      </c>
      <c r="H3" s="110">
        <f t="shared" si="4"/>
        <v>0</v>
      </c>
      <c r="I3" s="110">
        <f t="shared" si="4"/>
        <v>0</v>
      </c>
      <c r="J3" s="110">
        <f t="shared" si="4"/>
        <v>0</v>
      </c>
      <c r="K3" s="110">
        <f t="shared" si="4"/>
        <v>0</v>
      </c>
      <c r="L3" s="110">
        <f t="shared" si="4"/>
        <v>0</v>
      </c>
      <c r="M3" s="110">
        <f t="shared" si="4"/>
        <v>0</v>
      </c>
      <c r="N3" s="110">
        <f t="shared" si="4"/>
        <v>0</v>
      </c>
      <c r="O3" s="110">
        <f t="shared" si="4"/>
        <v>0</v>
      </c>
      <c r="P3" s="110">
        <f t="shared" ref="P3:Y6" si="5">SUMIF($B$16:$B$45,$A3,P$16:P$45)</f>
        <v>0</v>
      </c>
      <c r="Q3" s="110">
        <f t="shared" si="5"/>
        <v>0</v>
      </c>
      <c r="R3" s="110">
        <f t="shared" si="5"/>
        <v>0</v>
      </c>
      <c r="S3" s="110">
        <f t="shared" si="5"/>
        <v>0</v>
      </c>
      <c r="T3" s="110">
        <f t="shared" si="5"/>
        <v>0</v>
      </c>
      <c r="U3" s="110">
        <f t="shared" si="5"/>
        <v>0</v>
      </c>
      <c r="V3" s="110">
        <f t="shared" si="5"/>
        <v>0</v>
      </c>
      <c r="W3" s="110">
        <f t="shared" si="5"/>
        <v>0</v>
      </c>
      <c r="X3" s="110">
        <f t="shared" si="5"/>
        <v>0</v>
      </c>
      <c r="Y3" s="110">
        <f t="shared" si="5"/>
        <v>0</v>
      </c>
      <c r="Z3" s="110">
        <f t="shared" ref="Z3:AI6" si="6">SUMIF($B$16:$B$45,$A3,Z$16:Z$45)</f>
        <v>0</v>
      </c>
      <c r="AA3" s="110">
        <f t="shared" si="6"/>
        <v>0</v>
      </c>
      <c r="AB3" s="110">
        <f t="shared" si="6"/>
        <v>0</v>
      </c>
      <c r="AC3" s="110">
        <f t="shared" si="6"/>
        <v>0</v>
      </c>
      <c r="AD3" s="110">
        <f t="shared" si="6"/>
        <v>0</v>
      </c>
      <c r="AE3" s="110">
        <f t="shared" si="6"/>
        <v>0</v>
      </c>
      <c r="AF3" s="110">
        <f t="shared" si="6"/>
        <v>0</v>
      </c>
      <c r="AG3" s="110">
        <f t="shared" si="6"/>
        <v>0</v>
      </c>
      <c r="AH3" s="110">
        <f t="shared" si="6"/>
        <v>0</v>
      </c>
      <c r="AI3" s="110">
        <f t="shared" si="6"/>
        <v>0</v>
      </c>
      <c r="AJ3" s="110">
        <f t="shared" ref="AJ3:AS6" si="7">SUMIF($B$16:$B$45,$A3,AJ$16:AJ$45)</f>
        <v>0</v>
      </c>
      <c r="AK3" s="110">
        <f t="shared" si="7"/>
        <v>0</v>
      </c>
      <c r="AL3" s="110">
        <f t="shared" si="7"/>
        <v>0</v>
      </c>
      <c r="AM3" s="110">
        <f t="shared" si="7"/>
        <v>0</v>
      </c>
      <c r="AN3" s="110">
        <f t="shared" si="7"/>
        <v>0</v>
      </c>
      <c r="AO3" s="110">
        <f t="shared" si="7"/>
        <v>0</v>
      </c>
      <c r="AP3" s="110">
        <f t="shared" si="7"/>
        <v>0</v>
      </c>
      <c r="AQ3" s="110">
        <f t="shared" si="7"/>
        <v>0</v>
      </c>
      <c r="AR3" s="110">
        <f t="shared" si="7"/>
        <v>0</v>
      </c>
      <c r="AS3" s="110">
        <f t="shared" si="7"/>
        <v>0</v>
      </c>
      <c r="AT3" s="110">
        <f t="shared" ref="AT3:BD6" si="8">SUMIF($B$16:$B$45,$A3,AT$16:AT$45)</f>
        <v>0</v>
      </c>
      <c r="AU3" s="110">
        <f t="shared" si="8"/>
        <v>0</v>
      </c>
      <c r="AV3" s="110">
        <f t="shared" si="8"/>
        <v>0</v>
      </c>
      <c r="AW3" s="110">
        <f t="shared" si="8"/>
        <v>0</v>
      </c>
      <c r="AX3" s="110">
        <f t="shared" si="8"/>
        <v>0</v>
      </c>
      <c r="AY3" s="110">
        <f t="shared" si="8"/>
        <v>0</v>
      </c>
      <c r="AZ3" s="110">
        <f t="shared" si="8"/>
        <v>0</v>
      </c>
      <c r="BA3" s="110">
        <f t="shared" si="8"/>
        <v>0</v>
      </c>
      <c r="BB3" s="110">
        <f t="shared" si="8"/>
        <v>0</v>
      </c>
      <c r="BC3" s="110">
        <f t="shared" si="8"/>
        <v>0</v>
      </c>
      <c r="BD3" s="111">
        <f t="shared" si="8"/>
        <v>0</v>
      </c>
    </row>
    <row r="4" spans="1:56" s="116" customFormat="1" ht="12" x14ac:dyDescent="0.25">
      <c r="A4" s="207" t="str">
        <f>INDEX(TblGrupos[Tipo],2,1)</f>
        <v>B. RESPONSABILIDAD</v>
      </c>
      <c r="B4" s="207"/>
      <c r="D4" s="304" t="str">
        <f>PROPER(A4)</f>
        <v>B. Responsabilidad</v>
      </c>
      <c r="E4" s="305"/>
      <c r="F4" s="109">
        <f t="shared" si="4"/>
        <v>0</v>
      </c>
      <c r="G4" s="110">
        <f t="shared" si="4"/>
        <v>0</v>
      </c>
      <c r="H4" s="110">
        <f t="shared" si="4"/>
        <v>0</v>
      </c>
      <c r="I4" s="110">
        <f t="shared" si="4"/>
        <v>0</v>
      </c>
      <c r="J4" s="110">
        <f t="shared" si="4"/>
        <v>0</v>
      </c>
      <c r="K4" s="110">
        <f t="shared" si="4"/>
        <v>0</v>
      </c>
      <c r="L4" s="110">
        <f t="shared" si="4"/>
        <v>0</v>
      </c>
      <c r="M4" s="110">
        <f t="shared" si="4"/>
        <v>0</v>
      </c>
      <c r="N4" s="110">
        <f t="shared" si="4"/>
        <v>0</v>
      </c>
      <c r="O4" s="110">
        <f t="shared" si="4"/>
        <v>0</v>
      </c>
      <c r="P4" s="110">
        <f t="shared" si="5"/>
        <v>0</v>
      </c>
      <c r="Q4" s="110">
        <f t="shared" si="5"/>
        <v>0</v>
      </c>
      <c r="R4" s="110">
        <f t="shared" si="5"/>
        <v>0</v>
      </c>
      <c r="S4" s="110">
        <f t="shared" si="5"/>
        <v>0</v>
      </c>
      <c r="T4" s="110">
        <f t="shared" si="5"/>
        <v>0</v>
      </c>
      <c r="U4" s="110">
        <f t="shared" si="5"/>
        <v>0</v>
      </c>
      <c r="V4" s="110">
        <f t="shared" si="5"/>
        <v>0</v>
      </c>
      <c r="W4" s="110">
        <f t="shared" si="5"/>
        <v>0</v>
      </c>
      <c r="X4" s="110">
        <f t="shared" si="5"/>
        <v>0</v>
      </c>
      <c r="Y4" s="110">
        <f t="shared" si="5"/>
        <v>0</v>
      </c>
      <c r="Z4" s="110">
        <f t="shared" si="6"/>
        <v>0</v>
      </c>
      <c r="AA4" s="110">
        <f t="shared" si="6"/>
        <v>0</v>
      </c>
      <c r="AB4" s="110">
        <f t="shared" si="6"/>
        <v>0</v>
      </c>
      <c r="AC4" s="110">
        <f t="shared" si="6"/>
        <v>0</v>
      </c>
      <c r="AD4" s="110">
        <f t="shared" si="6"/>
        <v>0</v>
      </c>
      <c r="AE4" s="110">
        <f t="shared" si="6"/>
        <v>0</v>
      </c>
      <c r="AF4" s="110">
        <f t="shared" si="6"/>
        <v>0</v>
      </c>
      <c r="AG4" s="110">
        <f t="shared" si="6"/>
        <v>0</v>
      </c>
      <c r="AH4" s="110">
        <f t="shared" si="6"/>
        <v>0</v>
      </c>
      <c r="AI4" s="110">
        <f t="shared" si="6"/>
        <v>0</v>
      </c>
      <c r="AJ4" s="110">
        <f t="shared" si="7"/>
        <v>0</v>
      </c>
      <c r="AK4" s="110">
        <f t="shared" si="7"/>
        <v>0</v>
      </c>
      <c r="AL4" s="110">
        <f t="shared" si="7"/>
        <v>0</v>
      </c>
      <c r="AM4" s="110">
        <f t="shared" si="7"/>
        <v>0</v>
      </c>
      <c r="AN4" s="110">
        <f t="shared" si="7"/>
        <v>0</v>
      </c>
      <c r="AO4" s="110">
        <f t="shared" si="7"/>
        <v>0</v>
      </c>
      <c r="AP4" s="110">
        <f t="shared" si="7"/>
        <v>0</v>
      </c>
      <c r="AQ4" s="110">
        <f t="shared" si="7"/>
        <v>0</v>
      </c>
      <c r="AR4" s="110">
        <f t="shared" si="7"/>
        <v>0</v>
      </c>
      <c r="AS4" s="110">
        <f t="shared" si="7"/>
        <v>0</v>
      </c>
      <c r="AT4" s="110">
        <f t="shared" si="8"/>
        <v>0</v>
      </c>
      <c r="AU4" s="110">
        <f t="shared" si="8"/>
        <v>0</v>
      </c>
      <c r="AV4" s="110">
        <f t="shared" si="8"/>
        <v>0</v>
      </c>
      <c r="AW4" s="110">
        <f t="shared" si="8"/>
        <v>0</v>
      </c>
      <c r="AX4" s="110">
        <f t="shared" si="8"/>
        <v>0</v>
      </c>
      <c r="AY4" s="110">
        <f t="shared" si="8"/>
        <v>0</v>
      </c>
      <c r="AZ4" s="110">
        <f t="shared" si="8"/>
        <v>0</v>
      </c>
      <c r="BA4" s="110">
        <f t="shared" si="8"/>
        <v>0</v>
      </c>
      <c r="BB4" s="110">
        <f t="shared" si="8"/>
        <v>0</v>
      </c>
      <c r="BC4" s="110">
        <f t="shared" si="8"/>
        <v>0</v>
      </c>
      <c r="BD4" s="111">
        <f t="shared" si="8"/>
        <v>0</v>
      </c>
    </row>
    <row r="5" spans="1:56" s="116" customFormat="1" ht="12" x14ac:dyDescent="0.25">
      <c r="A5" s="207" t="str">
        <f>INDEX(TblGrupos[Tipo],3,1)</f>
        <v>C. ESFUERZO</v>
      </c>
      <c r="B5" s="207"/>
      <c r="D5" s="304" t="str">
        <f>PROPER(A5)</f>
        <v>C. Esfuerzo</v>
      </c>
      <c r="E5" s="305"/>
      <c r="F5" s="109">
        <f t="shared" si="4"/>
        <v>0</v>
      </c>
      <c r="G5" s="110">
        <f t="shared" si="4"/>
        <v>0</v>
      </c>
      <c r="H5" s="110">
        <f t="shared" si="4"/>
        <v>0</v>
      </c>
      <c r="I5" s="110">
        <f t="shared" si="4"/>
        <v>0</v>
      </c>
      <c r="J5" s="110">
        <f t="shared" si="4"/>
        <v>0</v>
      </c>
      <c r="K5" s="110">
        <f t="shared" si="4"/>
        <v>0</v>
      </c>
      <c r="L5" s="110">
        <f t="shared" si="4"/>
        <v>0</v>
      </c>
      <c r="M5" s="110">
        <f t="shared" si="4"/>
        <v>0</v>
      </c>
      <c r="N5" s="110">
        <f t="shared" si="4"/>
        <v>0</v>
      </c>
      <c r="O5" s="110">
        <f t="shared" si="4"/>
        <v>0</v>
      </c>
      <c r="P5" s="110">
        <f t="shared" si="5"/>
        <v>0</v>
      </c>
      <c r="Q5" s="110">
        <f t="shared" si="5"/>
        <v>0</v>
      </c>
      <c r="R5" s="110">
        <f t="shared" si="5"/>
        <v>0</v>
      </c>
      <c r="S5" s="110">
        <f t="shared" si="5"/>
        <v>0</v>
      </c>
      <c r="T5" s="110">
        <f t="shared" si="5"/>
        <v>0</v>
      </c>
      <c r="U5" s="110">
        <f t="shared" si="5"/>
        <v>0</v>
      </c>
      <c r="V5" s="110">
        <f t="shared" si="5"/>
        <v>0</v>
      </c>
      <c r="W5" s="110">
        <f t="shared" si="5"/>
        <v>0</v>
      </c>
      <c r="X5" s="110">
        <f t="shared" si="5"/>
        <v>0</v>
      </c>
      <c r="Y5" s="110">
        <f t="shared" si="5"/>
        <v>0</v>
      </c>
      <c r="Z5" s="110">
        <f t="shared" si="6"/>
        <v>0</v>
      </c>
      <c r="AA5" s="110">
        <f t="shared" si="6"/>
        <v>0</v>
      </c>
      <c r="AB5" s="110">
        <f t="shared" si="6"/>
        <v>0</v>
      </c>
      <c r="AC5" s="110">
        <f t="shared" si="6"/>
        <v>0</v>
      </c>
      <c r="AD5" s="110">
        <f t="shared" si="6"/>
        <v>0</v>
      </c>
      <c r="AE5" s="110">
        <f t="shared" si="6"/>
        <v>0</v>
      </c>
      <c r="AF5" s="110">
        <f t="shared" si="6"/>
        <v>0</v>
      </c>
      <c r="AG5" s="110">
        <f t="shared" si="6"/>
        <v>0</v>
      </c>
      <c r="AH5" s="110">
        <f t="shared" si="6"/>
        <v>0</v>
      </c>
      <c r="AI5" s="110">
        <f t="shared" si="6"/>
        <v>0</v>
      </c>
      <c r="AJ5" s="110">
        <f t="shared" si="7"/>
        <v>0</v>
      </c>
      <c r="AK5" s="110">
        <f t="shared" si="7"/>
        <v>0</v>
      </c>
      <c r="AL5" s="110">
        <f t="shared" si="7"/>
        <v>0</v>
      </c>
      <c r="AM5" s="110">
        <f t="shared" si="7"/>
        <v>0</v>
      </c>
      <c r="AN5" s="110">
        <f t="shared" si="7"/>
        <v>0</v>
      </c>
      <c r="AO5" s="110">
        <f t="shared" si="7"/>
        <v>0</v>
      </c>
      <c r="AP5" s="110">
        <f t="shared" si="7"/>
        <v>0</v>
      </c>
      <c r="AQ5" s="110">
        <f t="shared" si="7"/>
        <v>0</v>
      </c>
      <c r="AR5" s="110">
        <f t="shared" si="7"/>
        <v>0</v>
      </c>
      <c r="AS5" s="110">
        <f t="shared" si="7"/>
        <v>0</v>
      </c>
      <c r="AT5" s="110">
        <f t="shared" si="8"/>
        <v>0</v>
      </c>
      <c r="AU5" s="110">
        <f t="shared" si="8"/>
        <v>0</v>
      </c>
      <c r="AV5" s="110">
        <f t="shared" si="8"/>
        <v>0</v>
      </c>
      <c r="AW5" s="110">
        <f t="shared" si="8"/>
        <v>0</v>
      </c>
      <c r="AX5" s="110">
        <f t="shared" si="8"/>
        <v>0</v>
      </c>
      <c r="AY5" s="110">
        <f t="shared" si="8"/>
        <v>0</v>
      </c>
      <c r="AZ5" s="110">
        <f t="shared" si="8"/>
        <v>0</v>
      </c>
      <c r="BA5" s="110">
        <f t="shared" si="8"/>
        <v>0</v>
      </c>
      <c r="BB5" s="110">
        <f t="shared" si="8"/>
        <v>0</v>
      </c>
      <c r="BC5" s="110">
        <f t="shared" si="8"/>
        <v>0</v>
      </c>
      <c r="BD5" s="111">
        <f t="shared" si="8"/>
        <v>0</v>
      </c>
    </row>
    <row r="6" spans="1:56" s="116" customFormat="1" ht="12" x14ac:dyDescent="0.25">
      <c r="A6" s="207" t="str">
        <f>INDEX(TblGrupos[Tipo],4,1)</f>
        <v>D. CONDICIONES DE TRABAJO</v>
      </c>
      <c r="B6" s="207"/>
      <c r="D6" s="304" t="str">
        <f>PROPER(A6)</f>
        <v>D. Condiciones De Trabajo</v>
      </c>
      <c r="E6" s="305"/>
      <c r="F6" s="109">
        <f t="shared" si="4"/>
        <v>0</v>
      </c>
      <c r="G6" s="110">
        <f t="shared" si="4"/>
        <v>0</v>
      </c>
      <c r="H6" s="110">
        <f t="shared" si="4"/>
        <v>0</v>
      </c>
      <c r="I6" s="110">
        <f t="shared" si="4"/>
        <v>0</v>
      </c>
      <c r="J6" s="110">
        <f t="shared" si="4"/>
        <v>0</v>
      </c>
      <c r="K6" s="110">
        <f t="shared" si="4"/>
        <v>0</v>
      </c>
      <c r="L6" s="110">
        <f t="shared" si="4"/>
        <v>0</v>
      </c>
      <c r="M6" s="110">
        <f t="shared" si="4"/>
        <v>0</v>
      </c>
      <c r="N6" s="110">
        <f t="shared" si="4"/>
        <v>0</v>
      </c>
      <c r="O6" s="110">
        <f t="shared" si="4"/>
        <v>0</v>
      </c>
      <c r="P6" s="110">
        <f t="shared" si="5"/>
        <v>0</v>
      </c>
      <c r="Q6" s="110">
        <f t="shared" si="5"/>
        <v>0</v>
      </c>
      <c r="R6" s="110">
        <f t="shared" si="5"/>
        <v>0</v>
      </c>
      <c r="S6" s="110">
        <f t="shared" si="5"/>
        <v>0</v>
      </c>
      <c r="T6" s="110">
        <f t="shared" si="5"/>
        <v>0</v>
      </c>
      <c r="U6" s="110">
        <f t="shared" si="5"/>
        <v>0</v>
      </c>
      <c r="V6" s="110">
        <f t="shared" si="5"/>
        <v>0</v>
      </c>
      <c r="W6" s="110">
        <f t="shared" si="5"/>
        <v>0</v>
      </c>
      <c r="X6" s="110">
        <f t="shared" si="5"/>
        <v>0</v>
      </c>
      <c r="Y6" s="110">
        <f t="shared" si="5"/>
        <v>0</v>
      </c>
      <c r="Z6" s="110">
        <f t="shared" si="6"/>
        <v>0</v>
      </c>
      <c r="AA6" s="110">
        <f t="shared" si="6"/>
        <v>0</v>
      </c>
      <c r="AB6" s="110">
        <f t="shared" si="6"/>
        <v>0</v>
      </c>
      <c r="AC6" s="110">
        <f t="shared" si="6"/>
        <v>0</v>
      </c>
      <c r="AD6" s="110">
        <f t="shared" si="6"/>
        <v>0</v>
      </c>
      <c r="AE6" s="110">
        <f t="shared" si="6"/>
        <v>0</v>
      </c>
      <c r="AF6" s="110">
        <f t="shared" si="6"/>
        <v>0</v>
      </c>
      <c r="AG6" s="110">
        <f t="shared" si="6"/>
        <v>0</v>
      </c>
      <c r="AH6" s="110">
        <f t="shared" si="6"/>
        <v>0</v>
      </c>
      <c r="AI6" s="110">
        <f t="shared" si="6"/>
        <v>0</v>
      </c>
      <c r="AJ6" s="110">
        <f t="shared" si="7"/>
        <v>0</v>
      </c>
      <c r="AK6" s="110">
        <f t="shared" si="7"/>
        <v>0</v>
      </c>
      <c r="AL6" s="110">
        <f t="shared" si="7"/>
        <v>0</v>
      </c>
      <c r="AM6" s="110">
        <f t="shared" si="7"/>
        <v>0</v>
      </c>
      <c r="AN6" s="110">
        <f t="shared" si="7"/>
        <v>0</v>
      </c>
      <c r="AO6" s="110">
        <f t="shared" si="7"/>
        <v>0</v>
      </c>
      <c r="AP6" s="110">
        <f t="shared" si="7"/>
        <v>0</v>
      </c>
      <c r="AQ6" s="110">
        <f t="shared" si="7"/>
        <v>0</v>
      </c>
      <c r="AR6" s="110">
        <f t="shared" si="7"/>
        <v>0</v>
      </c>
      <c r="AS6" s="110">
        <f t="shared" si="7"/>
        <v>0</v>
      </c>
      <c r="AT6" s="110">
        <f t="shared" si="8"/>
        <v>0</v>
      </c>
      <c r="AU6" s="110">
        <f t="shared" si="8"/>
        <v>0</v>
      </c>
      <c r="AV6" s="110">
        <f t="shared" si="8"/>
        <v>0</v>
      </c>
      <c r="AW6" s="110">
        <f t="shared" si="8"/>
        <v>0</v>
      </c>
      <c r="AX6" s="110">
        <f t="shared" si="8"/>
        <v>0</v>
      </c>
      <c r="AY6" s="110">
        <f t="shared" si="8"/>
        <v>0</v>
      </c>
      <c r="AZ6" s="110">
        <f t="shared" si="8"/>
        <v>0</v>
      </c>
      <c r="BA6" s="110">
        <f t="shared" si="8"/>
        <v>0</v>
      </c>
      <c r="BB6" s="110">
        <f t="shared" si="8"/>
        <v>0</v>
      </c>
      <c r="BC6" s="110">
        <f t="shared" si="8"/>
        <v>0</v>
      </c>
      <c r="BD6" s="111">
        <f t="shared" si="8"/>
        <v>0</v>
      </c>
    </row>
    <row r="7" spans="1:56" s="116" customFormat="1" ht="12" x14ac:dyDescent="0.25">
      <c r="A7" s="207"/>
      <c r="B7" s="207"/>
      <c r="D7" s="125"/>
      <c r="E7" s="125"/>
      <c r="F7" s="112">
        <f>SUM(F3:F6)</f>
        <v>0</v>
      </c>
      <c r="G7" s="113">
        <f>SUM(G3:G6)</f>
        <v>0</v>
      </c>
      <c r="H7" s="113">
        <f t="shared" ref="H7" si="9">SUM(H3:H6)</f>
        <v>0</v>
      </c>
      <c r="I7" s="113">
        <f t="shared" ref="I7" si="10">SUM(I3:I6)</f>
        <v>0</v>
      </c>
      <c r="J7" s="112">
        <f t="shared" ref="J7" si="11">SUM(J3:J6)</f>
        <v>0</v>
      </c>
      <c r="K7" s="112">
        <f t="shared" ref="K7" si="12">SUM(K3:K6)</f>
        <v>0</v>
      </c>
      <c r="L7" s="112">
        <f t="shared" ref="L7" si="13">SUM(L3:L6)</f>
        <v>0</v>
      </c>
      <c r="M7" s="112">
        <f t="shared" ref="M7:AZ7" si="14">SUM(M3:M6)</f>
        <v>0</v>
      </c>
      <c r="N7" s="112">
        <f t="shared" ref="N7:BD7" si="15">SUM(N3:N6)</f>
        <v>0</v>
      </c>
      <c r="O7" s="112">
        <f t="shared" si="14"/>
        <v>0</v>
      </c>
      <c r="P7" s="112">
        <f t="shared" si="15"/>
        <v>0</v>
      </c>
      <c r="Q7" s="112">
        <f t="shared" si="14"/>
        <v>0</v>
      </c>
      <c r="R7" s="112">
        <f t="shared" si="15"/>
        <v>0</v>
      </c>
      <c r="S7" s="112">
        <f t="shared" si="14"/>
        <v>0</v>
      </c>
      <c r="T7" s="112">
        <f t="shared" si="15"/>
        <v>0</v>
      </c>
      <c r="U7" s="112">
        <f t="shared" si="14"/>
        <v>0</v>
      </c>
      <c r="V7" s="112">
        <f t="shared" si="15"/>
        <v>0</v>
      </c>
      <c r="W7" s="112">
        <f t="shared" si="14"/>
        <v>0</v>
      </c>
      <c r="X7" s="112">
        <f t="shared" si="15"/>
        <v>0</v>
      </c>
      <c r="Y7" s="112">
        <f t="shared" si="14"/>
        <v>0</v>
      </c>
      <c r="Z7" s="112">
        <f t="shared" si="15"/>
        <v>0</v>
      </c>
      <c r="AA7" s="112">
        <f t="shared" si="14"/>
        <v>0</v>
      </c>
      <c r="AB7" s="112">
        <f t="shared" si="15"/>
        <v>0</v>
      </c>
      <c r="AC7" s="112">
        <f t="shared" si="14"/>
        <v>0</v>
      </c>
      <c r="AD7" s="112">
        <f t="shared" si="15"/>
        <v>0</v>
      </c>
      <c r="AE7" s="112">
        <f t="shared" si="14"/>
        <v>0</v>
      </c>
      <c r="AF7" s="112">
        <f t="shared" si="15"/>
        <v>0</v>
      </c>
      <c r="AG7" s="112">
        <f t="shared" si="14"/>
        <v>0</v>
      </c>
      <c r="AH7" s="112">
        <f t="shared" si="15"/>
        <v>0</v>
      </c>
      <c r="AI7" s="112">
        <f t="shared" si="14"/>
        <v>0</v>
      </c>
      <c r="AJ7" s="112">
        <f t="shared" si="15"/>
        <v>0</v>
      </c>
      <c r="AK7" s="112">
        <f t="shared" si="14"/>
        <v>0</v>
      </c>
      <c r="AL7" s="112">
        <f t="shared" si="15"/>
        <v>0</v>
      </c>
      <c r="AM7" s="112">
        <f t="shared" si="14"/>
        <v>0</v>
      </c>
      <c r="AN7" s="112">
        <f t="shared" si="15"/>
        <v>0</v>
      </c>
      <c r="AO7" s="112">
        <f t="shared" si="14"/>
        <v>0</v>
      </c>
      <c r="AP7" s="112">
        <f t="shared" si="15"/>
        <v>0</v>
      </c>
      <c r="AQ7" s="112">
        <f t="shared" si="14"/>
        <v>0</v>
      </c>
      <c r="AR7" s="112">
        <f t="shared" si="15"/>
        <v>0</v>
      </c>
      <c r="AS7" s="112">
        <f t="shared" si="14"/>
        <v>0</v>
      </c>
      <c r="AT7" s="112">
        <f t="shared" si="15"/>
        <v>0</v>
      </c>
      <c r="AU7" s="112">
        <f t="shared" si="14"/>
        <v>0</v>
      </c>
      <c r="AV7" s="112">
        <f t="shared" si="15"/>
        <v>0</v>
      </c>
      <c r="AW7" s="112">
        <f t="shared" si="14"/>
        <v>0</v>
      </c>
      <c r="AX7" s="112">
        <f t="shared" si="15"/>
        <v>0</v>
      </c>
      <c r="AY7" s="112">
        <f t="shared" si="14"/>
        <v>0</v>
      </c>
      <c r="AZ7" s="112">
        <f t="shared" si="14"/>
        <v>0</v>
      </c>
      <c r="BA7" s="112">
        <f t="shared" ref="BA7:BC7" si="16">SUM(BA3:BA6)</f>
        <v>0</v>
      </c>
      <c r="BB7" s="112">
        <f t="shared" si="16"/>
        <v>0</v>
      </c>
      <c r="BC7" s="112">
        <f t="shared" si="16"/>
        <v>0</v>
      </c>
      <c r="BD7" s="114">
        <f t="shared" si="15"/>
        <v>0</v>
      </c>
    </row>
    <row r="8" spans="1:56" s="116" customFormat="1" ht="12" x14ac:dyDescent="0.25">
      <c r="A8" s="207"/>
      <c r="B8" s="207"/>
      <c r="D8" s="302" t="s">
        <v>146</v>
      </c>
      <c r="E8" s="302"/>
      <c r="F8" s="109">
        <f t="shared" ref="F8:AK8" si="17">SUMIF($E$16:$E$45,"FEMENINO",F$16:F$45)</f>
        <v>0</v>
      </c>
      <c r="G8" s="110">
        <f t="shared" si="17"/>
        <v>0</v>
      </c>
      <c r="H8" s="110">
        <f t="shared" si="17"/>
        <v>0</v>
      </c>
      <c r="I8" s="110">
        <f t="shared" si="17"/>
        <v>0</v>
      </c>
      <c r="J8" s="110">
        <f t="shared" si="17"/>
        <v>0</v>
      </c>
      <c r="K8" s="110">
        <f t="shared" si="17"/>
        <v>0</v>
      </c>
      <c r="L8" s="110">
        <f t="shared" si="17"/>
        <v>0</v>
      </c>
      <c r="M8" s="110">
        <f t="shared" si="17"/>
        <v>0</v>
      </c>
      <c r="N8" s="110">
        <f t="shared" si="17"/>
        <v>0</v>
      </c>
      <c r="O8" s="110">
        <f t="shared" si="17"/>
        <v>0</v>
      </c>
      <c r="P8" s="110">
        <f t="shared" si="17"/>
        <v>0</v>
      </c>
      <c r="Q8" s="110">
        <f t="shared" si="17"/>
        <v>0</v>
      </c>
      <c r="R8" s="110">
        <f t="shared" si="17"/>
        <v>0</v>
      </c>
      <c r="S8" s="110">
        <f t="shared" si="17"/>
        <v>0</v>
      </c>
      <c r="T8" s="110">
        <f t="shared" si="17"/>
        <v>0</v>
      </c>
      <c r="U8" s="110">
        <f t="shared" si="17"/>
        <v>0</v>
      </c>
      <c r="V8" s="110">
        <f t="shared" si="17"/>
        <v>0</v>
      </c>
      <c r="W8" s="110">
        <f t="shared" si="17"/>
        <v>0</v>
      </c>
      <c r="X8" s="110">
        <f t="shared" si="17"/>
        <v>0</v>
      </c>
      <c r="Y8" s="110">
        <f t="shared" si="17"/>
        <v>0</v>
      </c>
      <c r="Z8" s="110">
        <f t="shared" si="17"/>
        <v>0</v>
      </c>
      <c r="AA8" s="110">
        <f t="shared" si="17"/>
        <v>0</v>
      </c>
      <c r="AB8" s="110">
        <f t="shared" si="17"/>
        <v>0</v>
      </c>
      <c r="AC8" s="110">
        <f t="shared" si="17"/>
        <v>0</v>
      </c>
      <c r="AD8" s="110">
        <f t="shared" si="17"/>
        <v>0</v>
      </c>
      <c r="AE8" s="110">
        <f t="shared" si="17"/>
        <v>0</v>
      </c>
      <c r="AF8" s="110">
        <f t="shared" si="17"/>
        <v>0</v>
      </c>
      <c r="AG8" s="110">
        <f t="shared" si="17"/>
        <v>0</v>
      </c>
      <c r="AH8" s="110">
        <f t="shared" si="17"/>
        <v>0</v>
      </c>
      <c r="AI8" s="110">
        <f t="shared" si="17"/>
        <v>0</v>
      </c>
      <c r="AJ8" s="110">
        <f t="shared" si="17"/>
        <v>0</v>
      </c>
      <c r="AK8" s="110">
        <f t="shared" si="17"/>
        <v>0</v>
      </c>
      <c r="AL8" s="110">
        <f t="shared" ref="AL8:BD8" si="18">SUMIF($E$16:$E$45,"FEMENINO",AL$16:AL$45)</f>
        <v>0</v>
      </c>
      <c r="AM8" s="110">
        <f t="shared" si="18"/>
        <v>0</v>
      </c>
      <c r="AN8" s="110">
        <f t="shared" si="18"/>
        <v>0</v>
      </c>
      <c r="AO8" s="110">
        <f t="shared" si="18"/>
        <v>0</v>
      </c>
      <c r="AP8" s="110">
        <f t="shared" si="18"/>
        <v>0</v>
      </c>
      <c r="AQ8" s="110">
        <f t="shared" si="18"/>
        <v>0</v>
      </c>
      <c r="AR8" s="110">
        <f t="shared" si="18"/>
        <v>0</v>
      </c>
      <c r="AS8" s="110">
        <f t="shared" si="18"/>
        <v>0</v>
      </c>
      <c r="AT8" s="110">
        <f t="shared" si="18"/>
        <v>0</v>
      </c>
      <c r="AU8" s="110">
        <f t="shared" si="18"/>
        <v>0</v>
      </c>
      <c r="AV8" s="110">
        <f t="shared" si="18"/>
        <v>0</v>
      </c>
      <c r="AW8" s="110">
        <f t="shared" si="18"/>
        <v>0</v>
      </c>
      <c r="AX8" s="110">
        <f t="shared" si="18"/>
        <v>0</v>
      </c>
      <c r="AY8" s="110">
        <f t="shared" si="18"/>
        <v>0</v>
      </c>
      <c r="AZ8" s="110">
        <f t="shared" si="18"/>
        <v>0</v>
      </c>
      <c r="BA8" s="110">
        <f t="shared" si="18"/>
        <v>0</v>
      </c>
      <c r="BB8" s="110">
        <f t="shared" si="18"/>
        <v>0</v>
      </c>
      <c r="BC8" s="110">
        <f t="shared" si="18"/>
        <v>0</v>
      </c>
      <c r="BD8" s="111">
        <f t="shared" si="18"/>
        <v>0</v>
      </c>
    </row>
    <row r="9" spans="1:56" s="116" customFormat="1" ht="12" x14ac:dyDescent="0.25">
      <c r="A9" s="207"/>
      <c r="B9" s="207"/>
      <c r="D9" s="302" t="s">
        <v>147</v>
      </c>
      <c r="E9" s="302"/>
      <c r="F9" s="109">
        <f t="shared" ref="F9:AK9" si="19">SUMIF($E$16:$E$45,"MASCULINO",F$16:F$45)</f>
        <v>0</v>
      </c>
      <c r="G9" s="110">
        <f t="shared" si="19"/>
        <v>0</v>
      </c>
      <c r="H9" s="110">
        <f t="shared" si="19"/>
        <v>0</v>
      </c>
      <c r="I9" s="110">
        <f t="shared" si="19"/>
        <v>0</v>
      </c>
      <c r="J9" s="110">
        <f t="shared" si="19"/>
        <v>0</v>
      </c>
      <c r="K9" s="110">
        <f t="shared" si="19"/>
        <v>0</v>
      </c>
      <c r="L9" s="110">
        <f t="shared" si="19"/>
        <v>0</v>
      </c>
      <c r="M9" s="110">
        <f t="shared" si="19"/>
        <v>0</v>
      </c>
      <c r="N9" s="110">
        <f t="shared" si="19"/>
        <v>0</v>
      </c>
      <c r="O9" s="110">
        <f t="shared" si="19"/>
        <v>0</v>
      </c>
      <c r="P9" s="110">
        <f t="shared" si="19"/>
        <v>0</v>
      </c>
      <c r="Q9" s="110">
        <f t="shared" si="19"/>
        <v>0</v>
      </c>
      <c r="R9" s="110">
        <f t="shared" si="19"/>
        <v>0</v>
      </c>
      <c r="S9" s="110">
        <f t="shared" si="19"/>
        <v>0</v>
      </c>
      <c r="T9" s="110">
        <f t="shared" si="19"/>
        <v>0</v>
      </c>
      <c r="U9" s="110">
        <f t="shared" si="19"/>
        <v>0</v>
      </c>
      <c r="V9" s="110">
        <f t="shared" si="19"/>
        <v>0</v>
      </c>
      <c r="W9" s="110">
        <f t="shared" si="19"/>
        <v>0</v>
      </c>
      <c r="X9" s="110">
        <f t="shared" si="19"/>
        <v>0</v>
      </c>
      <c r="Y9" s="110">
        <f t="shared" si="19"/>
        <v>0</v>
      </c>
      <c r="Z9" s="110">
        <f t="shared" si="19"/>
        <v>0</v>
      </c>
      <c r="AA9" s="110">
        <f t="shared" si="19"/>
        <v>0</v>
      </c>
      <c r="AB9" s="110">
        <f t="shared" si="19"/>
        <v>0</v>
      </c>
      <c r="AC9" s="110">
        <f t="shared" si="19"/>
        <v>0</v>
      </c>
      <c r="AD9" s="110">
        <f t="shared" si="19"/>
        <v>0</v>
      </c>
      <c r="AE9" s="110">
        <f t="shared" si="19"/>
        <v>0</v>
      </c>
      <c r="AF9" s="110">
        <f t="shared" si="19"/>
        <v>0</v>
      </c>
      <c r="AG9" s="110">
        <f t="shared" si="19"/>
        <v>0</v>
      </c>
      <c r="AH9" s="110">
        <f t="shared" si="19"/>
        <v>0</v>
      </c>
      <c r="AI9" s="110">
        <f t="shared" si="19"/>
        <v>0</v>
      </c>
      <c r="AJ9" s="110">
        <f t="shared" si="19"/>
        <v>0</v>
      </c>
      <c r="AK9" s="110">
        <f t="shared" si="19"/>
        <v>0</v>
      </c>
      <c r="AL9" s="110">
        <f t="shared" ref="AL9:BD9" si="20">SUMIF($E$16:$E$45,"MASCULINO",AL$16:AL$45)</f>
        <v>0</v>
      </c>
      <c r="AM9" s="110">
        <f t="shared" si="20"/>
        <v>0</v>
      </c>
      <c r="AN9" s="110">
        <f t="shared" si="20"/>
        <v>0</v>
      </c>
      <c r="AO9" s="110">
        <f t="shared" si="20"/>
        <v>0</v>
      </c>
      <c r="AP9" s="110">
        <f t="shared" si="20"/>
        <v>0</v>
      </c>
      <c r="AQ9" s="110">
        <f t="shared" si="20"/>
        <v>0</v>
      </c>
      <c r="AR9" s="110">
        <f t="shared" si="20"/>
        <v>0</v>
      </c>
      <c r="AS9" s="110">
        <f t="shared" si="20"/>
        <v>0</v>
      </c>
      <c r="AT9" s="110">
        <f t="shared" si="20"/>
        <v>0</v>
      </c>
      <c r="AU9" s="110">
        <f t="shared" si="20"/>
        <v>0</v>
      </c>
      <c r="AV9" s="110">
        <f t="shared" si="20"/>
        <v>0</v>
      </c>
      <c r="AW9" s="110">
        <f t="shared" si="20"/>
        <v>0</v>
      </c>
      <c r="AX9" s="110">
        <f t="shared" si="20"/>
        <v>0</v>
      </c>
      <c r="AY9" s="110">
        <f t="shared" si="20"/>
        <v>0</v>
      </c>
      <c r="AZ9" s="110">
        <f t="shared" si="20"/>
        <v>0</v>
      </c>
      <c r="BA9" s="110">
        <f t="shared" si="20"/>
        <v>0</v>
      </c>
      <c r="BB9" s="110">
        <f t="shared" si="20"/>
        <v>0</v>
      </c>
      <c r="BC9" s="110">
        <f t="shared" si="20"/>
        <v>0</v>
      </c>
      <c r="BD9" s="111">
        <f t="shared" si="20"/>
        <v>0</v>
      </c>
    </row>
    <row r="10" spans="1:56" s="116" customFormat="1" ht="12" x14ac:dyDescent="0.25">
      <c r="A10" s="207"/>
      <c r="B10" s="207"/>
      <c r="D10" s="302" t="s">
        <v>148</v>
      </c>
      <c r="E10" s="302"/>
      <c r="F10" s="109">
        <f t="shared" ref="F10:AK10" si="21">SUMIF($E$16:$E$45,"NEUTRO",F$16:F$45)</f>
        <v>0</v>
      </c>
      <c r="G10" s="110">
        <f t="shared" si="21"/>
        <v>0</v>
      </c>
      <c r="H10" s="110">
        <f t="shared" si="21"/>
        <v>0</v>
      </c>
      <c r="I10" s="110">
        <f t="shared" si="21"/>
        <v>0</v>
      </c>
      <c r="J10" s="110">
        <f t="shared" si="21"/>
        <v>0</v>
      </c>
      <c r="K10" s="110">
        <f t="shared" si="21"/>
        <v>0</v>
      </c>
      <c r="L10" s="110">
        <f t="shared" si="21"/>
        <v>0</v>
      </c>
      <c r="M10" s="110">
        <f t="shared" si="21"/>
        <v>0</v>
      </c>
      <c r="N10" s="110">
        <f t="shared" si="21"/>
        <v>0</v>
      </c>
      <c r="O10" s="110">
        <f t="shared" si="21"/>
        <v>0</v>
      </c>
      <c r="P10" s="110">
        <f t="shared" si="21"/>
        <v>0</v>
      </c>
      <c r="Q10" s="110">
        <f t="shared" si="21"/>
        <v>0</v>
      </c>
      <c r="R10" s="110">
        <f t="shared" si="21"/>
        <v>0</v>
      </c>
      <c r="S10" s="110">
        <f t="shared" si="21"/>
        <v>0</v>
      </c>
      <c r="T10" s="110">
        <f t="shared" si="21"/>
        <v>0</v>
      </c>
      <c r="U10" s="110">
        <f t="shared" si="21"/>
        <v>0</v>
      </c>
      <c r="V10" s="110">
        <f t="shared" si="21"/>
        <v>0</v>
      </c>
      <c r="W10" s="110">
        <f t="shared" si="21"/>
        <v>0</v>
      </c>
      <c r="X10" s="110">
        <f t="shared" si="21"/>
        <v>0</v>
      </c>
      <c r="Y10" s="110">
        <f t="shared" si="21"/>
        <v>0</v>
      </c>
      <c r="Z10" s="110">
        <f t="shared" si="21"/>
        <v>0</v>
      </c>
      <c r="AA10" s="110">
        <f t="shared" si="21"/>
        <v>0</v>
      </c>
      <c r="AB10" s="110">
        <f t="shared" si="21"/>
        <v>0</v>
      </c>
      <c r="AC10" s="110">
        <f t="shared" si="21"/>
        <v>0</v>
      </c>
      <c r="AD10" s="110">
        <f t="shared" si="21"/>
        <v>0</v>
      </c>
      <c r="AE10" s="110">
        <f t="shared" si="21"/>
        <v>0</v>
      </c>
      <c r="AF10" s="110">
        <f t="shared" si="21"/>
        <v>0</v>
      </c>
      <c r="AG10" s="110">
        <f t="shared" si="21"/>
        <v>0</v>
      </c>
      <c r="AH10" s="110">
        <f t="shared" si="21"/>
        <v>0</v>
      </c>
      <c r="AI10" s="110">
        <f t="shared" si="21"/>
        <v>0</v>
      </c>
      <c r="AJ10" s="110">
        <f t="shared" si="21"/>
        <v>0</v>
      </c>
      <c r="AK10" s="110">
        <f t="shared" si="21"/>
        <v>0</v>
      </c>
      <c r="AL10" s="110">
        <f t="shared" ref="AL10:BD10" si="22">SUMIF($E$16:$E$45,"NEUTRO",AL$16:AL$45)</f>
        <v>0</v>
      </c>
      <c r="AM10" s="110">
        <f t="shared" si="22"/>
        <v>0</v>
      </c>
      <c r="AN10" s="110">
        <f t="shared" si="22"/>
        <v>0</v>
      </c>
      <c r="AO10" s="110">
        <f t="shared" si="22"/>
        <v>0</v>
      </c>
      <c r="AP10" s="110">
        <f t="shared" si="22"/>
        <v>0</v>
      </c>
      <c r="AQ10" s="110">
        <f t="shared" si="22"/>
        <v>0</v>
      </c>
      <c r="AR10" s="110">
        <f t="shared" si="22"/>
        <v>0</v>
      </c>
      <c r="AS10" s="110">
        <f t="shared" si="22"/>
        <v>0</v>
      </c>
      <c r="AT10" s="110">
        <f t="shared" si="22"/>
        <v>0</v>
      </c>
      <c r="AU10" s="110">
        <f t="shared" si="22"/>
        <v>0</v>
      </c>
      <c r="AV10" s="110">
        <f t="shared" si="22"/>
        <v>0</v>
      </c>
      <c r="AW10" s="110">
        <f t="shared" si="22"/>
        <v>0</v>
      </c>
      <c r="AX10" s="110">
        <f t="shared" si="22"/>
        <v>0</v>
      </c>
      <c r="AY10" s="110">
        <f t="shared" si="22"/>
        <v>0</v>
      </c>
      <c r="AZ10" s="110">
        <f t="shared" si="22"/>
        <v>0</v>
      </c>
      <c r="BA10" s="110">
        <f t="shared" si="22"/>
        <v>0</v>
      </c>
      <c r="BB10" s="110">
        <f t="shared" si="22"/>
        <v>0</v>
      </c>
      <c r="BC10" s="110">
        <f t="shared" si="22"/>
        <v>0</v>
      </c>
      <c r="BD10" s="111">
        <f t="shared" si="22"/>
        <v>0</v>
      </c>
    </row>
    <row r="11" spans="1:56" s="116" customFormat="1" ht="12" x14ac:dyDescent="0.25">
      <c r="A11" s="207"/>
      <c r="B11" s="207"/>
      <c r="D11" s="115"/>
      <c r="E11" s="115"/>
      <c r="F11" s="112">
        <f>SUM(F8:F10)</f>
        <v>0</v>
      </c>
      <c r="G11" s="113">
        <f>SUM(G8:G10)</f>
        <v>0</v>
      </c>
      <c r="H11" s="113">
        <f t="shared" ref="H11" si="23">SUM(H8:H10)</f>
        <v>0</v>
      </c>
      <c r="I11" s="113">
        <f t="shared" ref="I11" si="24">SUM(I8:I10)</f>
        <v>0</v>
      </c>
      <c r="J11" s="112">
        <f t="shared" ref="J11" si="25">SUM(J8:J10)</f>
        <v>0</v>
      </c>
      <c r="K11" s="112">
        <f t="shared" ref="K11" si="26">SUM(K8:K10)</f>
        <v>0</v>
      </c>
      <c r="L11" s="112">
        <f t="shared" ref="L11" si="27">SUM(L8:L10)</f>
        <v>0</v>
      </c>
      <c r="M11" s="112">
        <f t="shared" ref="M11:AZ11" si="28">SUM(M8:M10)</f>
        <v>0</v>
      </c>
      <c r="N11" s="112">
        <f t="shared" ref="N11:BD11" si="29">SUM(N8:N10)</f>
        <v>0</v>
      </c>
      <c r="O11" s="112">
        <f t="shared" si="28"/>
        <v>0</v>
      </c>
      <c r="P11" s="112">
        <f t="shared" si="29"/>
        <v>0</v>
      </c>
      <c r="Q11" s="112">
        <f t="shared" si="28"/>
        <v>0</v>
      </c>
      <c r="R11" s="112">
        <f t="shared" si="29"/>
        <v>0</v>
      </c>
      <c r="S11" s="112">
        <f t="shared" si="28"/>
        <v>0</v>
      </c>
      <c r="T11" s="112">
        <f t="shared" si="29"/>
        <v>0</v>
      </c>
      <c r="U11" s="112">
        <f t="shared" si="28"/>
        <v>0</v>
      </c>
      <c r="V11" s="112">
        <f t="shared" si="29"/>
        <v>0</v>
      </c>
      <c r="W11" s="112">
        <f t="shared" si="28"/>
        <v>0</v>
      </c>
      <c r="X11" s="112">
        <f t="shared" si="29"/>
        <v>0</v>
      </c>
      <c r="Y11" s="112">
        <f t="shared" si="28"/>
        <v>0</v>
      </c>
      <c r="Z11" s="112">
        <f t="shared" si="29"/>
        <v>0</v>
      </c>
      <c r="AA11" s="112">
        <f t="shared" si="28"/>
        <v>0</v>
      </c>
      <c r="AB11" s="112">
        <f t="shared" si="29"/>
        <v>0</v>
      </c>
      <c r="AC11" s="112">
        <f t="shared" si="28"/>
        <v>0</v>
      </c>
      <c r="AD11" s="112">
        <f t="shared" si="29"/>
        <v>0</v>
      </c>
      <c r="AE11" s="112">
        <f t="shared" si="28"/>
        <v>0</v>
      </c>
      <c r="AF11" s="112">
        <f t="shared" si="29"/>
        <v>0</v>
      </c>
      <c r="AG11" s="112">
        <f t="shared" si="28"/>
        <v>0</v>
      </c>
      <c r="AH11" s="112">
        <f t="shared" si="29"/>
        <v>0</v>
      </c>
      <c r="AI11" s="112">
        <f t="shared" si="28"/>
        <v>0</v>
      </c>
      <c r="AJ11" s="112">
        <f t="shared" si="29"/>
        <v>0</v>
      </c>
      <c r="AK11" s="112">
        <f t="shared" si="28"/>
        <v>0</v>
      </c>
      <c r="AL11" s="112">
        <f t="shared" si="29"/>
        <v>0</v>
      </c>
      <c r="AM11" s="112">
        <f t="shared" si="28"/>
        <v>0</v>
      </c>
      <c r="AN11" s="112">
        <f t="shared" si="29"/>
        <v>0</v>
      </c>
      <c r="AO11" s="112">
        <f t="shared" si="28"/>
        <v>0</v>
      </c>
      <c r="AP11" s="112">
        <f t="shared" si="29"/>
        <v>0</v>
      </c>
      <c r="AQ11" s="112">
        <f t="shared" si="28"/>
        <v>0</v>
      </c>
      <c r="AR11" s="112">
        <f t="shared" si="29"/>
        <v>0</v>
      </c>
      <c r="AS11" s="112">
        <f t="shared" si="28"/>
        <v>0</v>
      </c>
      <c r="AT11" s="112">
        <f t="shared" si="29"/>
        <v>0</v>
      </c>
      <c r="AU11" s="112">
        <f t="shared" si="28"/>
        <v>0</v>
      </c>
      <c r="AV11" s="112">
        <f t="shared" si="29"/>
        <v>0</v>
      </c>
      <c r="AW11" s="112">
        <f t="shared" si="28"/>
        <v>0</v>
      </c>
      <c r="AX11" s="112">
        <f t="shared" si="29"/>
        <v>0</v>
      </c>
      <c r="AY11" s="112">
        <f t="shared" si="28"/>
        <v>0</v>
      </c>
      <c r="AZ11" s="112">
        <f t="shared" si="28"/>
        <v>0</v>
      </c>
      <c r="BA11" s="112">
        <f t="shared" ref="BA11:BC11" si="30">SUM(BA8:BA10)</f>
        <v>0</v>
      </c>
      <c r="BB11" s="112">
        <f t="shared" si="30"/>
        <v>0</v>
      </c>
      <c r="BC11" s="112">
        <f t="shared" si="30"/>
        <v>0</v>
      </c>
      <c r="BD11" s="114">
        <f t="shared" si="29"/>
        <v>0</v>
      </c>
    </row>
    <row r="12" spans="1:56" s="116" customFormat="1" ht="5.25" customHeight="1" thickBot="1" x14ac:dyDescent="0.3">
      <c r="A12" s="207"/>
      <c r="B12" s="207"/>
    </row>
    <row r="13" spans="1:56" s="116" customFormat="1" thickBot="1" x14ac:dyDescent="0.3">
      <c r="A13" s="207"/>
      <c r="B13" s="207"/>
      <c r="D13" s="303" t="s">
        <v>117</v>
      </c>
      <c r="E13" s="303"/>
      <c r="F13" s="117">
        <f t="shared" ref="F13:AK13" ca="1" si="31">SUM(F16:F45)</f>
        <v>0</v>
      </c>
      <c r="G13" s="118">
        <f t="shared" ca="1" si="31"/>
        <v>0</v>
      </c>
      <c r="H13" s="118">
        <f t="shared" ca="1" si="31"/>
        <v>0</v>
      </c>
      <c r="I13" s="118">
        <f t="shared" ca="1" si="31"/>
        <v>0</v>
      </c>
      <c r="J13" s="118">
        <f t="shared" ca="1" si="31"/>
        <v>0</v>
      </c>
      <c r="K13" s="118">
        <f t="shared" ca="1" si="31"/>
        <v>0</v>
      </c>
      <c r="L13" s="118">
        <f t="shared" ca="1" si="31"/>
        <v>0</v>
      </c>
      <c r="M13" s="118">
        <f t="shared" ca="1" si="31"/>
        <v>0</v>
      </c>
      <c r="N13" s="118">
        <f t="shared" ca="1" si="31"/>
        <v>0</v>
      </c>
      <c r="O13" s="118">
        <f t="shared" ca="1" si="31"/>
        <v>0</v>
      </c>
      <c r="P13" s="118">
        <f t="shared" ca="1" si="31"/>
        <v>0</v>
      </c>
      <c r="Q13" s="118">
        <f t="shared" ca="1" si="31"/>
        <v>0</v>
      </c>
      <c r="R13" s="118">
        <f t="shared" ca="1" si="31"/>
        <v>0</v>
      </c>
      <c r="S13" s="118">
        <f t="shared" ca="1" si="31"/>
        <v>0</v>
      </c>
      <c r="T13" s="118">
        <f t="shared" ca="1" si="31"/>
        <v>0</v>
      </c>
      <c r="U13" s="118">
        <f t="shared" ca="1" si="31"/>
        <v>0</v>
      </c>
      <c r="V13" s="118">
        <f t="shared" ca="1" si="31"/>
        <v>0</v>
      </c>
      <c r="W13" s="118">
        <f t="shared" ca="1" si="31"/>
        <v>0</v>
      </c>
      <c r="X13" s="118">
        <f t="shared" ca="1" si="31"/>
        <v>0</v>
      </c>
      <c r="Y13" s="118">
        <f t="shared" ca="1" si="31"/>
        <v>0</v>
      </c>
      <c r="Z13" s="118">
        <f t="shared" ca="1" si="31"/>
        <v>0</v>
      </c>
      <c r="AA13" s="118">
        <f t="shared" ca="1" si="31"/>
        <v>0</v>
      </c>
      <c r="AB13" s="118">
        <f t="shared" ca="1" si="31"/>
        <v>0</v>
      </c>
      <c r="AC13" s="118">
        <f t="shared" ca="1" si="31"/>
        <v>0</v>
      </c>
      <c r="AD13" s="118">
        <f t="shared" ca="1" si="31"/>
        <v>0</v>
      </c>
      <c r="AE13" s="118">
        <f t="shared" ca="1" si="31"/>
        <v>0</v>
      </c>
      <c r="AF13" s="118">
        <f t="shared" ca="1" si="31"/>
        <v>0</v>
      </c>
      <c r="AG13" s="118">
        <f t="shared" ca="1" si="31"/>
        <v>0</v>
      </c>
      <c r="AH13" s="118">
        <f t="shared" ca="1" si="31"/>
        <v>0</v>
      </c>
      <c r="AI13" s="118">
        <f t="shared" ca="1" si="31"/>
        <v>0</v>
      </c>
      <c r="AJ13" s="118">
        <f t="shared" ca="1" si="31"/>
        <v>0</v>
      </c>
      <c r="AK13" s="118">
        <f t="shared" ca="1" si="31"/>
        <v>0</v>
      </c>
      <c r="AL13" s="118">
        <f t="shared" ref="AL13:BD13" ca="1" si="32">SUM(AL16:AL45)</f>
        <v>0</v>
      </c>
      <c r="AM13" s="118">
        <f t="shared" ca="1" si="32"/>
        <v>0</v>
      </c>
      <c r="AN13" s="118">
        <f t="shared" ca="1" si="32"/>
        <v>0</v>
      </c>
      <c r="AO13" s="118">
        <f t="shared" ca="1" si="32"/>
        <v>0</v>
      </c>
      <c r="AP13" s="118">
        <f t="shared" ca="1" si="32"/>
        <v>0</v>
      </c>
      <c r="AQ13" s="118">
        <f t="shared" ca="1" si="32"/>
        <v>0</v>
      </c>
      <c r="AR13" s="118">
        <f t="shared" ca="1" si="32"/>
        <v>0</v>
      </c>
      <c r="AS13" s="118">
        <f t="shared" ca="1" si="32"/>
        <v>0</v>
      </c>
      <c r="AT13" s="118">
        <f t="shared" ca="1" si="32"/>
        <v>0</v>
      </c>
      <c r="AU13" s="118">
        <f t="shared" ca="1" si="32"/>
        <v>0</v>
      </c>
      <c r="AV13" s="118">
        <f t="shared" ca="1" si="32"/>
        <v>0</v>
      </c>
      <c r="AW13" s="118">
        <f t="shared" ca="1" si="32"/>
        <v>0</v>
      </c>
      <c r="AX13" s="118">
        <f t="shared" ca="1" si="32"/>
        <v>0</v>
      </c>
      <c r="AY13" s="118">
        <f t="shared" ca="1" si="32"/>
        <v>0</v>
      </c>
      <c r="AZ13" s="118">
        <f t="shared" ca="1" si="32"/>
        <v>0</v>
      </c>
      <c r="BA13" s="118">
        <f t="shared" ca="1" si="32"/>
        <v>0</v>
      </c>
      <c r="BB13" s="118">
        <f t="shared" ca="1" si="32"/>
        <v>0</v>
      </c>
      <c r="BC13" s="118">
        <f t="shared" ca="1" si="32"/>
        <v>0</v>
      </c>
      <c r="BD13" s="119">
        <f t="shared" ca="1" si="32"/>
        <v>0</v>
      </c>
    </row>
    <row r="14" spans="1:56" ht="12" hidden="1" customHeight="1" thickBot="1" x14ac:dyDescent="0.3">
      <c r="A14" s="208" t="s">
        <v>145</v>
      </c>
      <c r="C14" s="209" t="s">
        <v>145</v>
      </c>
      <c r="G14" s="210" t="s">
        <v>61</v>
      </c>
      <c r="H14" s="210" t="s">
        <v>66</v>
      </c>
      <c r="I14" s="210" t="s">
        <v>67</v>
      </c>
      <c r="J14" s="210" t="s">
        <v>68</v>
      </c>
      <c r="K14" s="210" t="s">
        <v>72</v>
      </c>
      <c r="L14" s="210" t="s">
        <v>73</v>
      </c>
      <c r="M14" s="210" t="s">
        <v>74</v>
      </c>
      <c r="N14" s="210" t="s">
        <v>71</v>
      </c>
      <c r="O14" s="210" t="s">
        <v>70</v>
      </c>
      <c r="P14" s="210" t="s">
        <v>69</v>
      </c>
      <c r="Q14" s="210" t="s">
        <v>76</v>
      </c>
      <c r="R14" s="210" t="s">
        <v>77</v>
      </c>
      <c r="S14" s="210" t="s">
        <v>78</v>
      </c>
      <c r="T14" s="210" t="s">
        <v>79</v>
      </c>
      <c r="U14" s="210" t="s">
        <v>80</v>
      </c>
      <c r="V14" s="210" t="s">
        <v>81</v>
      </c>
      <c r="W14" s="210" t="s">
        <v>82</v>
      </c>
      <c r="X14" s="210" t="s">
        <v>83</v>
      </c>
      <c r="Y14" s="210" t="s">
        <v>84</v>
      </c>
      <c r="Z14" s="210" t="s">
        <v>85</v>
      </c>
      <c r="AA14" s="210" t="s">
        <v>86</v>
      </c>
      <c r="AB14" s="210" t="s">
        <v>87</v>
      </c>
      <c r="AC14" s="210" t="s">
        <v>88</v>
      </c>
      <c r="AD14" s="210" t="s">
        <v>89</v>
      </c>
      <c r="AE14" s="210" t="s">
        <v>90</v>
      </c>
      <c r="AF14" s="210" t="s">
        <v>91</v>
      </c>
      <c r="AG14" s="210" t="s">
        <v>92</v>
      </c>
      <c r="AH14" s="210" t="s">
        <v>93</v>
      </c>
      <c r="AI14" s="210" t="s">
        <v>94</v>
      </c>
      <c r="AJ14" s="210" t="s">
        <v>95</v>
      </c>
      <c r="AK14" s="210" t="s">
        <v>96</v>
      </c>
      <c r="AL14" s="210" t="s">
        <v>97</v>
      </c>
      <c r="AM14" s="210" t="s">
        <v>98</v>
      </c>
      <c r="AN14" s="210" t="s">
        <v>99</v>
      </c>
      <c r="AO14" s="210" t="s">
        <v>100</v>
      </c>
      <c r="AP14" s="210" t="s">
        <v>101</v>
      </c>
      <c r="AQ14" s="210" t="s">
        <v>102</v>
      </c>
      <c r="AR14" s="210" t="s">
        <v>103</v>
      </c>
      <c r="AS14" s="210" t="s">
        <v>104</v>
      </c>
      <c r="AT14" s="210" t="s">
        <v>105</v>
      </c>
      <c r="AU14" s="210" t="s">
        <v>106</v>
      </c>
      <c r="AV14" s="210" t="s">
        <v>107</v>
      </c>
      <c r="AW14" s="210" t="s">
        <v>108</v>
      </c>
      <c r="AX14" s="210" t="s">
        <v>109</v>
      </c>
      <c r="AY14" s="210" t="s">
        <v>110</v>
      </c>
      <c r="AZ14" s="210" t="s">
        <v>111</v>
      </c>
      <c r="BA14" s="210" t="s">
        <v>112</v>
      </c>
      <c r="BB14" s="210" t="s">
        <v>113</v>
      </c>
      <c r="BC14" s="210" t="s">
        <v>114</v>
      </c>
      <c r="BD14" s="210" t="s">
        <v>115</v>
      </c>
    </row>
    <row r="15" spans="1:56" ht="40.5" customHeight="1" thickBot="1" x14ac:dyDescent="0.3">
      <c r="B15" s="103" t="s">
        <v>132</v>
      </c>
      <c r="C15" s="104" t="s">
        <v>48</v>
      </c>
      <c r="D15" s="104" t="s">
        <v>135</v>
      </c>
      <c r="E15" s="104" t="s">
        <v>47</v>
      </c>
      <c r="F15" s="105" t="s">
        <v>150</v>
      </c>
      <c r="G15" s="106" t="str">
        <f>IFERROR(G$14&amp;"_"&amp;VLOOKUP(G$14,TblListPuestos[],2,0),"")</f>
        <v>P01_</v>
      </c>
      <c r="H15" s="106" t="str">
        <f>IFERROR(H$14&amp;"_"&amp;VLOOKUP(H$14,TblListPuestos[],2,0),"")</f>
        <v>P02_</v>
      </c>
      <c r="I15" s="106" t="str">
        <f>IFERROR(I$14&amp;"_"&amp;VLOOKUP(I$14,TblListPuestos[],2,0),"")</f>
        <v>P03_</v>
      </c>
      <c r="J15" s="106" t="str">
        <f>IFERROR(J$14&amp;"_"&amp;VLOOKUP(J$14,TblListPuestos[],2,0),"")</f>
        <v>P04_</v>
      </c>
      <c r="K15" s="106" t="str">
        <f>IFERROR(K$14&amp;"_"&amp;VLOOKUP(K$14,TblListPuestos[],2,0),"")</f>
        <v>P05_</v>
      </c>
      <c r="L15" s="106" t="str">
        <f>IFERROR(L$14&amp;"_"&amp;VLOOKUP(L$14,TblListPuestos[],2,0),"")</f>
        <v>P06_</v>
      </c>
      <c r="M15" s="106" t="str">
        <f>IFERROR(M$14&amp;"_"&amp;VLOOKUP(M$14,TblListPuestos[],2,0),"")</f>
        <v>P07_</v>
      </c>
      <c r="N15" s="106" t="str">
        <f>IFERROR(N$14&amp;"_"&amp;VLOOKUP(N$14,TblListPuestos[],2,0),"")</f>
        <v>P08_</v>
      </c>
      <c r="O15" s="106" t="str">
        <f>IFERROR(O$14&amp;"_"&amp;VLOOKUP(O$14,TblListPuestos[],2,0),"")</f>
        <v>P09_</v>
      </c>
      <c r="P15" s="106" t="str">
        <f>IFERROR(P$14&amp;"_"&amp;VLOOKUP(P$14,TblListPuestos[],2,0),"")</f>
        <v>P10_</v>
      </c>
      <c r="Q15" s="106" t="str">
        <f>IFERROR(Q$14&amp;"_"&amp;VLOOKUP(Q$14,TblListPuestos[],2,0),"")</f>
        <v>P11_</v>
      </c>
      <c r="R15" s="106" t="str">
        <f>IFERROR(R$14&amp;"_"&amp;VLOOKUP(R$14,TblListPuestos[],2,0),"")</f>
        <v>P12_</v>
      </c>
      <c r="S15" s="106" t="str">
        <f>IFERROR(S$14&amp;"_"&amp;VLOOKUP(S$14,TblListPuestos[],2,0),"")</f>
        <v>P13_</v>
      </c>
      <c r="T15" s="106" t="str">
        <f>IFERROR(T$14&amp;"_"&amp;VLOOKUP(T$14,TblListPuestos[],2,0),"")</f>
        <v>P14_</v>
      </c>
      <c r="U15" s="106" t="str">
        <f>IFERROR(U$14&amp;"_"&amp;VLOOKUP(U$14,TblListPuestos[],2,0),"")</f>
        <v>P15_</v>
      </c>
      <c r="V15" s="106" t="str">
        <f>IFERROR(V$14&amp;"_"&amp;VLOOKUP(V$14,TblListPuestos[],2,0),"")</f>
        <v>P16_</v>
      </c>
      <c r="W15" s="106" t="str">
        <f>IFERROR(W$14&amp;"_"&amp;VLOOKUP(W$14,TblListPuestos[],2,0),"")</f>
        <v>P17_</v>
      </c>
      <c r="X15" s="106" t="str">
        <f>IFERROR(X$14&amp;"_"&amp;VLOOKUP(X$14,TblListPuestos[],2,0),"")</f>
        <v>P18_</v>
      </c>
      <c r="Y15" s="106" t="str">
        <f>IFERROR(Y$14&amp;"_"&amp;VLOOKUP(Y$14,TblListPuestos[],2,0),"")</f>
        <v>P19_</v>
      </c>
      <c r="Z15" s="106" t="str">
        <f>IFERROR(Z$14&amp;"_"&amp;VLOOKUP(Z$14,TblListPuestos[],2,0),"")</f>
        <v>P20_</v>
      </c>
      <c r="AA15" s="106" t="str">
        <f>IFERROR(AA$14&amp;"_"&amp;VLOOKUP(AA$14,TblListPuestos[],2,0),"")</f>
        <v>P21_</v>
      </c>
      <c r="AB15" s="106" t="str">
        <f>IFERROR(AB$14&amp;"_"&amp;VLOOKUP(AB$14,TblListPuestos[],2,0),"")</f>
        <v>P22_</v>
      </c>
      <c r="AC15" s="106" t="str">
        <f>IFERROR(AC$14&amp;"_"&amp;VLOOKUP(AC$14,TblListPuestos[],2,0),"")</f>
        <v>P23_</v>
      </c>
      <c r="AD15" s="106" t="str">
        <f>IFERROR(AD$14&amp;"_"&amp;VLOOKUP(AD$14,TblListPuestos[],2,0),"")</f>
        <v>P24_</v>
      </c>
      <c r="AE15" s="106" t="str">
        <f>IFERROR(AE$14&amp;"_"&amp;VLOOKUP(AE$14,TblListPuestos[],2,0),"")</f>
        <v>P25_</v>
      </c>
      <c r="AF15" s="106" t="str">
        <f>IFERROR(AF$14&amp;"_"&amp;VLOOKUP(AF$14,TblListPuestos[],2,0),"")</f>
        <v>P26_</v>
      </c>
      <c r="AG15" s="106" t="str">
        <f>IFERROR(AG$14&amp;"_"&amp;VLOOKUP(AG$14,TblListPuestos[],2,0),"")</f>
        <v>P27_</v>
      </c>
      <c r="AH15" s="106" t="str">
        <f>IFERROR(AH$14&amp;"_"&amp;VLOOKUP(AH$14,TblListPuestos[],2,0),"")</f>
        <v>P28_</v>
      </c>
      <c r="AI15" s="106" t="str">
        <f>IFERROR(AI$14&amp;"_"&amp;VLOOKUP(AI$14,TblListPuestos[],2,0),"")</f>
        <v>P29_</v>
      </c>
      <c r="AJ15" s="106" t="str">
        <f>IFERROR(AJ$14&amp;"_"&amp;VLOOKUP(AJ$14,TblListPuestos[],2,0),"")</f>
        <v>P30_</v>
      </c>
      <c r="AK15" s="106" t="str">
        <f>IFERROR(AK$14&amp;"_"&amp;VLOOKUP(AK$14,TblListPuestos[],2,0),"")</f>
        <v>P31_</v>
      </c>
      <c r="AL15" s="106" t="str">
        <f>IFERROR(AL$14&amp;"_"&amp;VLOOKUP(AL$14,TblListPuestos[],2,0),"")</f>
        <v>P32_</v>
      </c>
      <c r="AM15" s="106" t="str">
        <f>IFERROR(AM$14&amp;"_"&amp;VLOOKUP(AM$14,TblListPuestos[],2,0),"")</f>
        <v>P33_</v>
      </c>
      <c r="AN15" s="106" t="str">
        <f>IFERROR(AN$14&amp;"_"&amp;VLOOKUP(AN$14,TblListPuestos[],2,0),"")</f>
        <v>P34_</v>
      </c>
      <c r="AO15" s="106" t="str">
        <f>IFERROR(AO$14&amp;"_"&amp;VLOOKUP(AO$14,TblListPuestos[],2,0),"")</f>
        <v>P35_</v>
      </c>
      <c r="AP15" s="106" t="str">
        <f>IFERROR(AP$14&amp;"_"&amp;VLOOKUP(AP$14,TblListPuestos[],2,0),"")</f>
        <v>P36_</v>
      </c>
      <c r="AQ15" s="106" t="str">
        <f>IFERROR(AQ$14&amp;"_"&amp;VLOOKUP(AQ$14,TblListPuestos[],2,0),"")</f>
        <v>P37_</v>
      </c>
      <c r="AR15" s="106" t="str">
        <f>IFERROR(AR$14&amp;"_"&amp;VLOOKUP(AR$14,TblListPuestos[],2,0),"")</f>
        <v>P38_</v>
      </c>
      <c r="AS15" s="106" t="str">
        <f>IFERROR(AS$14&amp;"_"&amp;VLOOKUP(AS$14,TblListPuestos[],2,0),"")</f>
        <v>P39_</v>
      </c>
      <c r="AT15" s="106" t="str">
        <f>IFERROR(AT$14&amp;"_"&amp;VLOOKUP(AT$14,TblListPuestos[],2,0),"")</f>
        <v>P40_</v>
      </c>
      <c r="AU15" s="106" t="str">
        <f>IFERROR(AU$14&amp;"_"&amp;VLOOKUP(AU$14,TblListPuestos[],2,0),"")</f>
        <v>P41_</v>
      </c>
      <c r="AV15" s="106" t="str">
        <f>IFERROR(AV$14&amp;"_"&amp;VLOOKUP(AV$14,TblListPuestos[],2,0),"")</f>
        <v>P42_</v>
      </c>
      <c r="AW15" s="106" t="str">
        <f>IFERROR(AW$14&amp;"_"&amp;VLOOKUP(AW$14,TblListPuestos[],2,0),"")</f>
        <v>P43_</v>
      </c>
      <c r="AX15" s="106" t="str">
        <f>IFERROR(AX$14&amp;"_"&amp;VLOOKUP(AX$14,TblListPuestos[],2,0),"")</f>
        <v>P44_</v>
      </c>
      <c r="AY15" s="106" t="str">
        <f>IFERROR(AY$14&amp;"_"&amp;VLOOKUP(AY$14,TblListPuestos[],2,0),"")</f>
        <v>P45_</v>
      </c>
      <c r="AZ15" s="106" t="str">
        <f>IFERROR(AZ$14&amp;"_"&amp;VLOOKUP(AZ$14,TblListPuestos[],2,0),"")</f>
        <v>P46_</v>
      </c>
      <c r="BA15" s="106" t="str">
        <f>IFERROR(BA$14&amp;"_"&amp;VLOOKUP(BA$14,TblListPuestos[],2,0),"")</f>
        <v>P47_</v>
      </c>
      <c r="BB15" s="106" t="str">
        <f>IFERROR(BB$14&amp;"_"&amp;VLOOKUP(BB$14,TblListPuestos[],2,0),"")</f>
        <v>P48_</v>
      </c>
      <c r="BC15" s="106" t="str">
        <f>IFERROR(BC$14&amp;"_"&amp;VLOOKUP(BC$14,TblListPuestos[],2,0),"")</f>
        <v>P49_</v>
      </c>
      <c r="BD15" s="106" t="str">
        <f>IFERROR(BD$14&amp;"_"&amp;VLOOKUP(BD$14,TblListPuestos[],2,0),"")</f>
        <v>P50_</v>
      </c>
    </row>
    <row r="16" spans="1:56" ht="11.25" customHeight="1" x14ac:dyDescent="0.25">
      <c r="A16" s="147">
        <v>1</v>
      </c>
      <c r="B16" s="79" t="str">
        <f>IF($C16="","",IFERROR(VLOOKUP($C16,Tbl_ListFactores[],MATCH(B$15,Tbl_ListFactores[#Headers],0),0),""))</f>
        <v>zz</v>
      </c>
      <c r="C16" s="80" t="s">
        <v>1</v>
      </c>
      <c r="D16" s="80" t="str">
        <f>IF($C16="","",IFERROR(VLOOKUP($C16,Tbl_ListFactores[],MATCH(D$15,Tbl_ListFactores[#Headers],0),0),""))</f>
        <v/>
      </c>
      <c r="E16" s="81" t="str">
        <f>IF($C16="","",IFERROR(VLOOKUP($C16,Tbl_ListFactores[],MATCH(E$15,Tbl_ListFactores[#Headers],0),0),""))</f>
        <v/>
      </c>
      <c r="F16" s="82">
        <f ca="1">SUM(G16:BD16)</f>
        <v>0</v>
      </c>
      <c r="G16" s="83" t="str">
        <f ca="1">IFERROR(VLOOKUP($C16,INDIRECT("Tbl"&amp;G$14),MATCH("Puntos",TblP01[#Headers],0),0)*
VLOOKUP($C16,TblFactor[],MATCH("SVPT",TblFactor[#Headers],0),0)*
VLOOKUP($B16,TblGrupos[],MATCH("SVPT",TblGrupos[#Headers],0),0),"")</f>
        <v/>
      </c>
      <c r="H16" s="84" t="str">
        <f ca="1">IFERROR(VLOOKUP($C16,INDIRECT("Tbl"&amp;H$14),MATCH("Puntos",TblP01[#Headers],0),0)*
VLOOKUP($C16,TblFactor[],MATCH("SVPT",TblFactor[#Headers],0),0)*
VLOOKUP($B16,TblGrupos[],MATCH("SVPT",TblGrupos[#Headers],0),0),"")</f>
        <v/>
      </c>
      <c r="I16" s="85" t="str">
        <f ca="1">IFERROR(VLOOKUP($C16,INDIRECT("Tbl"&amp;I$14),MATCH("Puntos",TblP01[#Headers],0),0)*
VLOOKUP($C16,TblFactor[],MATCH("SVPT",TblFactor[#Headers],0),0)*
VLOOKUP($B16,TblGrupos[],MATCH("SVPT",TblGrupos[#Headers],0),0),"")</f>
        <v/>
      </c>
      <c r="J16" s="84" t="str">
        <f ca="1">IFERROR(VLOOKUP($C16,INDIRECT("Tbl"&amp;J$14),MATCH("Puntos",TblP01[#Headers],0),0)*
VLOOKUP($C16,TblFactor[],MATCH("SVPT",TblFactor[#Headers],0),0)*
VLOOKUP($B16,TblGrupos[],MATCH("SVPT",TblGrupos[#Headers],0),0),"")</f>
        <v/>
      </c>
      <c r="K16" s="85" t="str">
        <f ca="1">IFERROR(VLOOKUP($C16,INDIRECT("Tbl"&amp;K$14),MATCH("Puntos",TblP01[#Headers],0),0)*
VLOOKUP($C16,TblFactor[],MATCH("SVPT",TblFactor[#Headers],0),0)*
VLOOKUP($B16,TblGrupos[],MATCH("SVPT",TblGrupos[#Headers],0),0),"")</f>
        <v/>
      </c>
      <c r="L16" s="84" t="str">
        <f ca="1">IFERROR(VLOOKUP($C16,INDIRECT("Tbl"&amp;L$14),MATCH("Puntos",TblP01[#Headers],0),0)*
VLOOKUP($C16,TblFactor[],MATCH("SVPT",TblFactor[#Headers],0),0)*
VLOOKUP($B16,TblGrupos[],MATCH("SVPT",TblGrupos[#Headers],0),0),"")</f>
        <v/>
      </c>
      <c r="M16" s="85" t="str">
        <f ca="1">IFERROR(VLOOKUP($C16,INDIRECT("Tbl"&amp;M$14),MATCH("Puntos",TblP01[#Headers],0),0)*
VLOOKUP($C16,TblFactor[],MATCH("SVPT",TblFactor[#Headers],0),0)*
VLOOKUP($B16,TblGrupos[],MATCH("SVPT",TblGrupos[#Headers],0),0),"")</f>
        <v/>
      </c>
      <c r="N16" s="84" t="str">
        <f ca="1">IFERROR(VLOOKUP($C16,INDIRECT("Tbl"&amp;N$14),MATCH("Puntos",TblP01[#Headers],0),0)*
VLOOKUP($C16,TblFactor[],MATCH("SVPT",TblFactor[#Headers],0),0)*
VLOOKUP($B16,TblGrupos[],MATCH("SVPT",TblGrupos[#Headers],0),0),"")</f>
        <v/>
      </c>
      <c r="O16" s="85" t="str">
        <f ca="1">IFERROR(VLOOKUP($C16,INDIRECT("Tbl"&amp;O$14),MATCH("Puntos",TblP01[#Headers],0),0)*
VLOOKUP($C16,TblFactor[],MATCH("SVPT",TblFactor[#Headers],0),0)*
VLOOKUP($B16,TblGrupos[],MATCH("SVPT",TblGrupos[#Headers],0),0),"")</f>
        <v/>
      </c>
      <c r="P16" s="84" t="str">
        <f ca="1">IFERROR(VLOOKUP($C16,INDIRECT("Tbl"&amp;P$14),MATCH("Puntos",TblP01[#Headers],0),0)*
VLOOKUP($C16,TblFactor[],MATCH("SVPT",TblFactor[#Headers],0),0)*
VLOOKUP($B16,TblGrupos[],MATCH("SVPT",TblGrupos[#Headers],0),0),"")</f>
        <v/>
      </c>
      <c r="Q16" s="84" t="str">
        <f ca="1">IFERROR(VLOOKUP($C16,INDIRECT("Tbl"&amp;Q$14),MATCH("Puntos",TblP01[#Headers],0),0)*
VLOOKUP($C16,TblFactor[],MATCH("SVPT",TblFactor[#Headers],0),0)*
VLOOKUP($B16,TblGrupos[],MATCH("SVPT",TblGrupos[#Headers],0),0),"")</f>
        <v/>
      </c>
      <c r="R16" s="84" t="str">
        <f ca="1">IFERROR(VLOOKUP($C16,INDIRECT("Tbl"&amp;R$14),MATCH("Puntos",TblP01[#Headers],0),0)*
VLOOKUP($C16,TblFactor[],MATCH("SVPT",TblFactor[#Headers],0),0)*
VLOOKUP($B16,TblGrupos[],MATCH("SVPT",TblGrupos[#Headers],0),0),"")</f>
        <v/>
      </c>
      <c r="S16" s="85" t="str">
        <f ca="1">IFERROR(VLOOKUP($C16,INDIRECT("Tbl"&amp;S$14),MATCH("Puntos",TblP01[#Headers],0),0)*
VLOOKUP($C16,TblFactor[],MATCH("SVPT",TblFactor[#Headers],0),0)*
VLOOKUP($B16,TblGrupos[],MATCH("SVPT",TblGrupos[#Headers],0),0),"")</f>
        <v/>
      </c>
      <c r="T16" s="84" t="str">
        <f ca="1">IFERROR(VLOOKUP($C16,INDIRECT("Tbl"&amp;T$14),MATCH("Puntos",TblP01[#Headers],0),0)*
VLOOKUP($C16,TblFactor[],MATCH("SVPT",TblFactor[#Headers],0),0)*
VLOOKUP($B16,TblGrupos[],MATCH("SVPT",TblGrupos[#Headers],0),0),"")</f>
        <v/>
      </c>
      <c r="U16" s="85" t="str">
        <f ca="1">IFERROR(VLOOKUP($C16,INDIRECT("Tbl"&amp;U$14),MATCH("Puntos",TblP01[#Headers],0),0)*
VLOOKUP($C16,TblFactor[],MATCH("SVPT",TblFactor[#Headers],0),0)*
VLOOKUP($B16,TblGrupos[],MATCH("SVPT",TblGrupos[#Headers],0),0),"")</f>
        <v/>
      </c>
      <c r="V16" s="84" t="str">
        <f ca="1">IFERROR(VLOOKUP($C16,INDIRECT("Tbl"&amp;V$14),MATCH("Puntos",TblP01[#Headers],0),0)*
VLOOKUP($C16,TblFactor[],MATCH("SVPT",TblFactor[#Headers],0),0)*
VLOOKUP($B16,TblGrupos[],MATCH("SVPT",TblGrupos[#Headers],0),0),"")</f>
        <v/>
      </c>
      <c r="W16" s="85" t="str">
        <f ca="1">IFERROR(VLOOKUP($C16,INDIRECT("Tbl"&amp;W$14),MATCH("Puntos",TblP01[#Headers],0),0)*
VLOOKUP($C16,TblFactor[],MATCH("SVPT",TblFactor[#Headers],0),0)*
VLOOKUP($B16,TblGrupos[],MATCH("SVPT",TblGrupos[#Headers],0),0),"")</f>
        <v/>
      </c>
      <c r="X16" s="84" t="str">
        <f ca="1">IFERROR(VLOOKUP($C16,INDIRECT("Tbl"&amp;X$14),MATCH("Puntos",TblP01[#Headers],0),0)*
VLOOKUP($C16,TblFactor[],MATCH("SVPT",TblFactor[#Headers],0),0)*
VLOOKUP($B16,TblGrupos[],MATCH("SVPT",TblGrupos[#Headers],0),0),"")</f>
        <v/>
      </c>
      <c r="Y16" s="85" t="str">
        <f ca="1">IFERROR(VLOOKUP($C16,INDIRECT("Tbl"&amp;Y$14),MATCH("Puntos",TblP01[#Headers],0),0)*
VLOOKUP($C16,TblFactor[],MATCH("SVPT",TblFactor[#Headers],0),0)*
VLOOKUP($B16,TblGrupos[],MATCH("SVPT",TblGrupos[#Headers],0),0),"")</f>
        <v/>
      </c>
      <c r="Z16" s="84" t="str">
        <f ca="1">IFERROR(VLOOKUP($C16,INDIRECT("Tbl"&amp;Z$14),MATCH("Puntos",TblP01[#Headers],0),0)*
VLOOKUP($C16,TblFactor[],MATCH("SVPT",TblFactor[#Headers],0),0)*
VLOOKUP($B16,TblGrupos[],MATCH("SVPT",TblGrupos[#Headers],0),0),"")</f>
        <v/>
      </c>
      <c r="AA16" s="85" t="str">
        <f ca="1">IFERROR(VLOOKUP($C16,INDIRECT("Tbl"&amp;AA$14),MATCH("Puntos",TblP01[#Headers],0),0)*
VLOOKUP($C16,TblFactor[],MATCH("SVPT",TblFactor[#Headers],0),0)*
VLOOKUP($B16,TblGrupos[],MATCH("SVPT",TblGrupos[#Headers],0),0),"")</f>
        <v/>
      </c>
      <c r="AB16" s="84" t="str">
        <f ca="1">IFERROR(VLOOKUP($C16,INDIRECT("Tbl"&amp;AB$14),MATCH("Puntos",TblP01[#Headers],0),0)*
VLOOKUP($C16,TblFactor[],MATCH("SVPT",TblFactor[#Headers],0),0)*
VLOOKUP($B16,TblGrupos[],MATCH("SVPT",TblGrupos[#Headers],0),0),"")</f>
        <v/>
      </c>
      <c r="AC16" s="85" t="str">
        <f ca="1">IFERROR(VLOOKUP($C16,INDIRECT("Tbl"&amp;AC$14),MATCH("Puntos",TblP01[#Headers],0),0)*
VLOOKUP($C16,TblFactor[],MATCH("SVPT",TblFactor[#Headers],0),0)*
VLOOKUP($B16,TblGrupos[],MATCH("SVPT",TblGrupos[#Headers],0),0),"")</f>
        <v/>
      </c>
      <c r="AD16" s="84" t="str">
        <f ca="1">IFERROR(VLOOKUP($C16,INDIRECT("Tbl"&amp;AD$14),MATCH("Puntos",TblP01[#Headers],0),0)*
VLOOKUP($C16,TblFactor[],MATCH("SVPT",TblFactor[#Headers],0),0)*
VLOOKUP($B16,TblGrupos[],MATCH("SVPT",TblGrupos[#Headers],0),0),"")</f>
        <v/>
      </c>
      <c r="AE16" s="85" t="str">
        <f ca="1">IFERROR(VLOOKUP($C16,INDIRECT("Tbl"&amp;AE$14),MATCH("Puntos",TblP01[#Headers],0),0)*
VLOOKUP($C16,TblFactor[],MATCH("SVPT",TblFactor[#Headers],0),0)*
VLOOKUP($B16,TblGrupos[],MATCH("SVPT",TblGrupos[#Headers],0),0),"")</f>
        <v/>
      </c>
      <c r="AF16" s="84" t="str">
        <f ca="1">IFERROR(VLOOKUP($C16,INDIRECT("Tbl"&amp;AF$14),MATCH("Puntos",TblP01[#Headers],0),0)*
VLOOKUP($C16,TblFactor[],MATCH("SVPT",TblFactor[#Headers],0),0)*
VLOOKUP($B16,TblGrupos[],MATCH("SVPT",TblGrupos[#Headers],0),0),"")</f>
        <v/>
      </c>
      <c r="AG16" s="85" t="str">
        <f ca="1">IFERROR(VLOOKUP($C16,INDIRECT("Tbl"&amp;AG$14),MATCH("Puntos",TblP01[#Headers],0),0)*
VLOOKUP($C16,TblFactor[],MATCH("SVPT",TblFactor[#Headers],0),0)*
VLOOKUP($B16,TblGrupos[],MATCH("SVPT",TblGrupos[#Headers],0),0),"")</f>
        <v/>
      </c>
      <c r="AH16" s="84" t="str">
        <f ca="1">IFERROR(VLOOKUP($C16,INDIRECT("Tbl"&amp;AH$14),MATCH("Puntos",TblP01[#Headers],0),0)*
VLOOKUP($C16,TblFactor[],MATCH("SVPT",TblFactor[#Headers],0),0)*
VLOOKUP($B16,TblGrupos[],MATCH("SVPT",TblGrupos[#Headers],0),0),"")</f>
        <v/>
      </c>
      <c r="AI16" s="85" t="str">
        <f ca="1">IFERROR(VLOOKUP($C16,INDIRECT("Tbl"&amp;AI$14),MATCH("Puntos",TblP01[#Headers],0),0)*
VLOOKUP($C16,TblFactor[],MATCH("SVPT",TblFactor[#Headers],0),0)*
VLOOKUP($B16,TblGrupos[],MATCH("SVPT",TblGrupos[#Headers],0),0),"")</f>
        <v/>
      </c>
      <c r="AJ16" s="84" t="str">
        <f ca="1">IFERROR(VLOOKUP($C16,INDIRECT("Tbl"&amp;AJ$14),MATCH("Puntos",TblP01[#Headers],0),0)*
VLOOKUP($C16,TblFactor[],MATCH("SVPT",TblFactor[#Headers],0),0)*
VLOOKUP($B16,TblGrupos[],MATCH("SVPT",TblGrupos[#Headers],0),0),"")</f>
        <v/>
      </c>
      <c r="AK16" s="85" t="str">
        <f ca="1">IFERROR(VLOOKUP($C16,INDIRECT("Tbl"&amp;AK$14),MATCH("Puntos",TblP01[#Headers],0),0)*
VLOOKUP($C16,TblFactor[],MATCH("SVPT",TblFactor[#Headers],0),0)*
VLOOKUP($B16,TblGrupos[],MATCH("SVPT",TblGrupos[#Headers],0),0),"")</f>
        <v/>
      </c>
      <c r="AL16" s="84" t="str">
        <f ca="1">IFERROR(VLOOKUP($C16,INDIRECT("Tbl"&amp;AL$14),MATCH("Puntos",TblP01[#Headers],0),0)*
VLOOKUP($C16,TblFactor[],MATCH("SVPT",TblFactor[#Headers],0),0)*
VLOOKUP($B16,TblGrupos[],MATCH("SVPT",TblGrupos[#Headers],0),0),"")</f>
        <v/>
      </c>
      <c r="AM16" s="85" t="str">
        <f ca="1">IFERROR(VLOOKUP($C16,INDIRECT("Tbl"&amp;AM$14),MATCH("Puntos",TblP01[#Headers],0),0)*
VLOOKUP($C16,TblFactor[],MATCH("SVPT",TblFactor[#Headers],0),0)*
VLOOKUP($B16,TblGrupos[],MATCH("SVPT",TblGrupos[#Headers],0),0),"")</f>
        <v/>
      </c>
      <c r="AN16" s="84" t="str">
        <f ca="1">IFERROR(VLOOKUP($C16,INDIRECT("Tbl"&amp;AN$14),MATCH("Puntos",TblP01[#Headers],0),0)*
VLOOKUP($C16,TblFactor[],MATCH("SVPT",TblFactor[#Headers],0),0)*
VLOOKUP($B16,TblGrupos[],MATCH("SVPT",TblGrupos[#Headers],0),0),"")</f>
        <v/>
      </c>
      <c r="AO16" s="85" t="str">
        <f ca="1">IFERROR(VLOOKUP($C16,INDIRECT("Tbl"&amp;AO$14),MATCH("Puntos",TblP01[#Headers],0),0)*
VLOOKUP($C16,TblFactor[],MATCH("SVPT",TblFactor[#Headers],0),0)*
VLOOKUP($B16,TblGrupos[],MATCH("SVPT",TblGrupos[#Headers],0),0),"")</f>
        <v/>
      </c>
      <c r="AP16" s="84" t="str">
        <f ca="1">IFERROR(VLOOKUP($C16,INDIRECT("Tbl"&amp;AP$14),MATCH("Puntos",TblP01[#Headers],0),0)*
VLOOKUP($C16,TblFactor[],MATCH("SVPT",TblFactor[#Headers],0),0)*
VLOOKUP($B16,TblGrupos[],MATCH("SVPT",TblGrupos[#Headers],0),0),"")</f>
        <v/>
      </c>
      <c r="AQ16" s="85" t="str">
        <f ca="1">IFERROR(VLOOKUP($C16,INDIRECT("Tbl"&amp;AQ$14),MATCH("Puntos",TblP01[#Headers],0),0)*
VLOOKUP($C16,TblFactor[],MATCH("SVPT",TblFactor[#Headers],0),0)*
VLOOKUP($B16,TblGrupos[],MATCH("SVPT",TblGrupos[#Headers],0),0),"")</f>
        <v/>
      </c>
      <c r="AR16" s="84" t="str">
        <f ca="1">IFERROR(VLOOKUP($C16,INDIRECT("Tbl"&amp;AR$14),MATCH("Puntos",TblP01[#Headers],0),0)*
VLOOKUP($C16,TblFactor[],MATCH("SVPT",TblFactor[#Headers],0),0)*
VLOOKUP($B16,TblGrupos[],MATCH("SVPT",TblGrupos[#Headers],0),0),"")</f>
        <v/>
      </c>
      <c r="AS16" s="85" t="str">
        <f ca="1">IFERROR(VLOOKUP($C16,INDIRECT("Tbl"&amp;AS$14),MATCH("Puntos",TblP01[#Headers],0),0)*
VLOOKUP($C16,TblFactor[],MATCH("SVPT",TblFactor[#Headers],0),0)*
VLOOKUP($B16,TblGrupos[],MATCH("SVPT",TblGrupos[#Headers],0),0),"")</f>
        <v/>
      </c>
      <c r="AT16" s="84" t="str">
        <f ca="1">IFERROR(VLOOKUP($C16,INDIRECT("Tbl"&amp;AT$14),MATCH("Puntos",TblP01[#Headers],0),0)*
VLOOKUP($C16,TblFactor[],MATCH("SVPT",TblFactor[#Headers],0),0)*
VLOOKUP($B16,TblGrupos[],MATCH("SVPT",TblGrupos[#Headers],0),0),"")</f>
        <v/>
      </c>
      <c r="AU16" s="85" t="str">
        <f ca="1">IFERROR(VLOOKUP($C16,INDIRECT("Tbl"&amp;AU$14),MATCH("Puntos",TblP01[#Headers],0),0)*
VLOOKUP($C16,TblFactor[],MATCH("SVPT",TblFactor[#Headers],0),0)*
VLOOKUP($B16,TblGrupos[],MATCH("SVPT",TblGrupos[#Headers],0),0),"")</f>
        <v/>
      </c>
      <c r="AV16" s="84" t="str">
        <f ca="1">IFERROR(VLOOKUP($C16,INDIRECT("Tbl"&amp;AV$14),MATCH("Puntos",TblP01[#Headers],0),0)*
VLOOKUP($C16,TblFactor[],MATCH("SVPT",TblFactor[#Headers],0),0)*
VLOOKUP($B16,TblGrupos[],MATCH("SVPT",TblGrupos[#Headers],0),0),"")</f>
        <v/>
      </c>
      <c r="AW16" s="85" t="str">
        <f ca="1">IFERROR(VLOOKUP($C16,INDIRECT("Tbl"&amp;AW$14),MATCH("Puntos",TblP01[#Headers],0),0)*
VLOOKUP($C16,TblFactor[],MATCH("SVPT",TblFactor[#Headers],0),0)*
VLOOKUP($B16,TblGrupos[],MATCH("SVPT",TblGrupos[#Headers],0),0),"")</f>
        <v/>
      </c>
      <c r="AX16" s="84" t="str">
        <f ca="1">IFERROR(VLOOKUP($C16,INDIRECT("Tbl"&amp;AX$14),MATCH("Puntos",TblP01[#Headers],0),0)*
VLOOKUP($C16,TblFactor[],MATCH("SVPT",TblFactor[#Headers],0),0)*
VLOOKUP($B16,TblGrupos[],MATCH("SVPT",TblGrupos[#Headers],0),0),"")</f>
        <v/>
      </c>
      <c r="AY16" s="85" t="str">
        <f ca="1">IFERROR(VLOOKUP($C16,INDIRECT("Tbl"&amp;AY$14),MATCH("Puntos",TblP01[#Headers],0),0)*
VLOOKUP($C16,TblFactor[],MATCH("SVPT",TblFactor[#Headers],0),0)*
VLOOKUP($B16,TblGrupos[],MATCH("SVPT",TblGrupos[#Headers],0),0),"")</f>
        <v/>
      </c>
      <c r="AZ16" s="84" t="str">
        <f ca="1">IFERROR(VLOOKUP($C16,INDIRECT("Tbl"&amp;AZ$14),MATCH("Puntos",TblP01[#Headers],0),0)*
VLOOKUP($C16,TblFactor[],MATCH("SVPT",TblFactor[#Headers],0),0)*
VLOOKUP($B16,TblGrupos[],MATCH("SVPT",TblGrupos[#Headers],0),0),"")</f>
        <v/>
      </c>
      <c r="BA16" s="85" t="str">
        <f ca="1">IFERROR(VLOOKUP($C16,INDIRECT("Tbl"&amp;BA$14),MATCH("Puntos",TblP01[#Headers],0),0)*
VLOOKUP($C16,TblFactor[],MATCH("SVPT",TblFactor[#Headers],0),0)*
VLOOKUP($B16,TblGrupos[],MATCH("SVPT",TblGrupos[#Headers],0),0),"")</f>
        <v/>
      </c>
      <c r="BB16" s="84" t="str">
        <f ca="1">IFERROR(VLOOKUP($C16,INDIRECT("Tbl"&amp;BB$14),MATCH("Puntos",TblP01[#Headers],0),0)*
VLOOKUP($C16,TblFactor[],MATCH("SVPT",TblFactor[#Headers],0),0)*
VLOOKUP($B16,TblGrupos[],MATCH("SVPT",TblGrupos[#Headers],0),0),"")</f>
        <v/>
      </c>
      <c r="BC16" s="85" t="str">
        <f ca="1">IFERROR(VLOOKUP($C16,INDIRECT("Tbl"&amp;BC$14),MATCH("Puntos",TblP01[#Headers],0),0)*
VLOOKUP($C16,TblFactor[],MATCH("SVPT",TblFactor[#Headers],0),0)*
VLOOKUP($B16,TblGrupos[],MATCH("SVPT",TblGrupos[#Headers],0),0),"")</f>
        <v/>
      </c>
      <c r="BD16" s="86" t="str">
        <f ca="1">IFERROR(VLOOKUP($C16,INDIRECT("Tbl"&amp;BD$14),MATCH("Puntos",TblP01[#Headers],0),0)*
VLOOKUP($C16,TblFactor[],MATCH("SVPT",TblFactor[#Headers],0),0)*
VLOOKUP($B16,TblGrupos[],MATCH("SVPT",TblGrupos[#Headers],0),0),"")</f>
        <v/>
      </c>
    </row>
    <row r="17" spans="1:56" ht="11.25" customHeight="1" x14ac:dyDescent="0.25">
      <c r="A17" s="147">
        <v>2</v>
      </c>
      <c r="B17" s="87" t="str">
        <f>IF($C17="","",IFERROR(VLOOKUP($C17,Tbl_ListFactores[],MATCH(B$15,Tbl_ListFactores[#Headers],0),0),""))</f>
        <v>zz</v>
      </c>
      <c r="C17" s="88" t="s">
        <v>2</v>
      </c>
      <c r="D17" s="88" t="str">
        <f>IF($C17="","",IFERROR(VLOOKUP($C17,Tbl_ListFactores[],MATCH(D$15,Tbl_ListFactores[#Headers],0),0),""))</f>
        <v/>
      </c>
      <c r="E17" s="89" t="str">
        <f>IF($C17="","",IFERROR(VLOOKUP($C17,Tbl_ListFactores[],MATCH(E$15,Tbl_ListFactores[#Headers],0),0),""))</f>
        <v/>
      </c>
      <c r="F17" s="90">
        <f t="shared" ref="F17:F45" ca="1" si="33">SUM(G17:BD17)</f>
        <v>0</v>
      </c>
      <c r="G17" s="91" t="str">
        <f ca="1">IFERROR(VLOOKUP($C17,INDIRECT("Tbl"&amp;G$14),MATCH("Puntos",TblP01[#Headers],0),0)*
VLOOKUP($C17,TblFactor[],MATCH("SVPT",TblFactor[#Headers],0),0)*
VLOOKUP($B17,TblGrupos[],MATCH("SVPT",TblGrupos[#Headers],0),0),"")</f>
        <v/>
      </c>
      <c r="H17" s="92" t="str">
        <f ca="1">IFERROR(VLOOKUP($C17,INDIRECT("Tbl"&amp;H$14),MATCH("Puntos",TblP01[#Headers],0),0)*
VLOOKUP($C17,TblFactor[],MATCH("SVPT",TblFactor[#Headers],0),0)*
VLOOKUP($B17,TblGrupos[],MATCH("SVPT",TblGrupos[#Headers],0),0),"")</f>
        <v/>
      </c>
      <c r="I17" s="93" t="str">
        <f ca="1">IFERROR(VLOOKUP($C17,INDIRECT("Tbl"&amp;I$14),MATCH("Puntos",TblP01[#Headers],0),0)*
VLOOKUP($C17,TblFactor[],MATCH("SVPT",TblFactor[#Headers],0),0)*
VLOOKUP($B17,TblGrupos[],MATCH("SVPT",TblGrupos[#Headers],0),0),"")</f>
        <v/>
      </c>
      <c r="J17" s="92" t="str">
        <f ca="1">IFERROR(VLOOKUP($C17,INDIRECT("Tbl"&amp;J$14),MATCH("Puntos",TblP01[#Headers],0),0)*
VLOOKUP($C17,TblFactor[],MATCH("SVPT",TblFactor[#Headers],0),0)*
VLOOKUP($B17,TblGrupos[],MATCH("SVPT",TblGrupos[#Headers],0),0),"")</f>
        <v/>
      </c>
      <c r="K17" s="93" t="str">
        <f ca="1">IFERROR(VLOOKUP($C17,INDIRECT("Tbl"&amp;K$14),MATCH("Puntos",TblP01[#Headers],0),0)*
VLOOKUP($C17,TblFactor[],MATCH("SVPT",TblFactor[#Headers],0),0)*
VLOOKUP($B17,TblGrupos[],MATCH("SVPT",TblGrupos[#Headers],0),0),"")</f>
        <v/>
      </c>
      <c r="L17" s="92" t="str">
        <f ca="1">IFERROR(VLOOKUP($C17,INDIRECT("Tbl"&amp;L$14),MATCH("Puntos",TblP01[#Headers],0),0)*
VLOOKUP($C17,TblFactor[],MATCH("SVPT",TblFactor[#Headers],0),0)*
VLOOKUP($B17,TblGrupos[],MATCH("SVPT",TblGrupos[#Headers],0),0),"")</f>
        <v/>
      </c>
      <c r="M17" s="93" t="str">
        <f ca="1">IFERROR(VLOOKUP($C17,INDIRECT("Tbl"&amp;M$14),MATCH("Puntos",TblP01[#Headers],0),0)*
VLOOKUP($C17,TblFactor[],MATCH("SVPT",TblFactor[#Headers],0),0)*
VLOOKUP($B17,TblGrupos[],MATCH("SVPT",TblGrupos[#Headers],0),0),"")</f>
        <v/>
      </c>
      <c r="N17" s="92" t="str">
        <f ca="1">IFERROR(VLOOKUP($C17,INDIRECT("Tbl"&amp;N$14),MATCH("Puntos",TblP01[#Headers],0),0)*
VLOOKUP($C17,TblFactor[],MATCH("SVPT",TblFactor[#Headers],0),0)*
VLOOKUP($B17,TblGrupos[],MATCH("SVPT",TblGrupos[#Headers],0),0),"")</f>
        <v/>
      </c>
      <c r="O17" s="93" t="str">
        <f ca="1">IFERROR(VLOOKUP($C17,INDIRECT("Tbl"&amp;O$14),MATCH("Puntos",TblP01[#Headers],0),0)*
VLOOKUP($C17,TblFactor[],MATCH("SVPT",TblFactor[#Headers],0),0)*
VLOOKUP($B17,TblGrupos[],MATCH("SVPT",TblGrupos[#Headers],0),0),"")</f>
        <v/>
      </c>
      <c r="P17" s="92" t="str">
        <f ca="1">IFERROR(VLOOKUP($C17,INDIRECT("Tbl"&amp;P$14),MATCH("Puntos",TblP01[#Headers],0),0)*
VLOOKUP($C17,TblFactor[],MATCH("SVPT",TblFactor[#Headers],0),0)*
VLOOKUP($B17,TblGrupos[],MATCH("SVPT",TblGrupos[#Headers],0),0),"")</f>
        <v/>
      </c>
      <c r="Q17" s="92" t="str">
        <f ca="1">IFERROR(VLOOKUP($C17,INDIRECT("Tbl"&amp;Q$14),MATCH("Puntos",TblP01[#Headers],0),0)*
VLOOKUP($C17,TblFactor[],MATCH("SVPT",TblFactor[#Headers],0),0)*
VLOOKUP($B17,TblGrupos[],MATCH("SVPT",TblGrupos[#Headers],0),0),"")</f>
        <v/>
      </c>
      <c r="R17" s="92" t="str">
        <f ca="1">IFERROR(VLOOKUP($C17,INDIRECT("Tbl"&amp;R$14),MATCH("Puntos",TblP01[#Headers],0),0)*
VLOOKUP($C17,TblFactor[],MATCH("SVPT",TblFactor[#Headers],0),0)*
VLOOKUP($B17,TblGrupos[],MATCH("SVPT",TblGrupos[#Headers],0),0),"")</f>
        <v/>
      </c>
      <c r="S17" s="93" t="str">
        <f ca="1">IFERROR(VLOOKUP($C17,INDIRECT("Tbl"&amp;S$14),MATCH("Puntos",TblP01[#Headers],0),0)*
VLOOKUP($C17,TblFactor[],MATCH("SVPT",TblFactor[#Headers],0),0)*
VLOOKUP($B17,TblGrupos[],MATCH("SVPT",TblGrupos[#Headers],0),0),"")</f>
        <v/>
      </c>
      <c r="T17" s="92" t="str">
        <f ca="1">IFERROR(VLOOKUP($C17,INDIRECT("Tbl"&amp;T$14),MATCH("Puntos",TblP01[#Headers],0),0)*
VLOOKUP($C17,TblFactor[],MATCH("SVPT",TblFactor[#Headers],0),0)*
VLOOKUP($B17,TblGrupos[],MATCH("SVPT",TblGrupos[#Headers],0),0),"")</f>
        <v/>
      </c>
      <c r="U17" s="93" t="str">
        <f ca="1">IFERROR(VLOOKUP($C17,INDIRECT("Tbl"&amp;U$14),MATCH("Puntos",TblP01[#Headers],0),0)*
VLOOKUP($C17,TblFactor[],MATCH("SVPT",TblFactor[#Headers],0),0)*
VLOOKUP($B17,TblGrupos[],MATCH("SVPT",TblGrupos[#Headers],0),0),"")</f>
        <v/>
      </c>
      <c r="V17" s="92" t="str">
        <f ca="1">IFERROR(VLOOKUP($C17,INDIRECT("Tbl"&amp;V$14),MATCH("Puntos",TblP01[#Headers],0),0)*
VLOOKUP($C17,TblFactor[],MATCH("SVPT",TblFactor[#Headers],0),0)*
VLOOKUP($B17,TblGrupos[],MATCH("SVPT",TblGrupos[#Headers],0),0),"")</f>
        <v/>
      </c>
      <c r="W17" s="93" t="str">
        <f ca="1">IFERROR(VLOOKUP($C17,INDIRECT("Tbl"&amp;W$14),MATCH("Puntos",TblP01[#Headers],0),0)*
VLOOKUP($C17,TblFactor[],MATCH("SVPT",TblFactor[#Headers],0),0)*
VLOOKUP($B17,TblGrupos[],MATCH("SVPT",TblGrupos[#Headers],0),0),"")</f>
        <v/>
      </c>
      <c r="X17" s="92" t="str">
        <f ca="1">IFERROR(VLOOKUP($C17,INDIRECT("Tbl"&amp;X$14),MATCH("Puntos",TblP01[#Headers],0),0)*
VLOOKUP($C17,TblFactor[],MATCH("SVPT",TblFactor[#Headers],0),0)*
VLOOKUP($B17,TblGrupos[],MATCH("SVPT",TblGrupos[#Headers],0),0),"")</f>
        <v/>
      </c>
      <c r="Y17" s="93" t="str">
        <f ca="1">IFERROR(VLOOKUP($C17,INDIRECT("Tbl"&amp;Y$14),MATCH("Puntos",TblP01[#Headers],0),0)*
VLOOKUP($C17,TblFactor[],MATCH("SVPT",TblFactor[#Headers],0),0)*
VLOOKUP($B17,TblGrupos[],MATCH("SVPT",TblGrupos[#Headers],0),0),"")</f>
        <v/>
      </c>
      <c r="Z17" s="92" t="str">
        <f ca="1">IFERROR(VLOOKUP($C17,INDIRECT("Tbl"&amp;Z$14),MATCH("Puntos",TblP01[#Headers],0),0)*
VLOOKUP($C17,TblFactor[],MATCH("SVPT",TblFactor[#Headers],0),0)*
VLOOKUP($B17,TblGrupos[],MATCH("SVPT",TblGrupos[#Headers],0),0),"")</f>
        <v/>
      </c>
      <c r="AA17" s="93" t="str">
        <f ca="1">IFERROR(VLOOKUP($C17,INDIRECT("Tbl"&amp;AA$14),MATCH("Puntos",TblP01[#Headers],0),0)*
VLOOKUP($C17,TblFactor[],MATCH("SVPT",TblFactor[#Headers],0),0)*
VLOOKUP($B17,TblGrupos[],MATCH("SVPT",TblGrupos[#Headers],0),0),"")</f>
        <v/>
      </c>
      <c r="AB17" s="92" t="str">
        <f ca="1">IFERROR(VLOOKUP($C17,INDIRECT("Tbl"&amp;AB$14),MATCH("Puntos",TblP01[#Headers],0),0)*
VLOOKUP($C17,TblFactor[],MATCH("SVPT",TblFactor[#Headers],0),0)*
VLOOKUP($B17,TblGrupos[],MATCH("SVPT",TblGrupos[#Headers],0),0),"")</f>
        <v/>
      </c>
      <c r="AC17" s="93" t="str">
        <f ca="1">IFERROR(VLOOKUP($C17,INDIRECT("Tbl"&amp;AC$14),MATCH("Puntos",TblP01[#Headers],0),0)*
VLOOKUP($C17,TblFactor[],MATCH("SVPT",TblFactor[#Headers],0),0)*
VLOOKUP($B17,TblGrupos[],MATCH("SVPT",TblGrupos[#Headers],0),0),"")</f>
        <v/>
      </c>
      <c r="AD17" s="92" t="str">
        <f ca="1">IFERROR(VLOOKUP($C17,INDIRECT("Tbl"&amp;AD$14),MATCH("Puntos",TblP01[#Headers],0),0)*
VLOOKUP($C17,TblFactor[],MATCH("SVPT",TblFactor[#Headers],0),0)*
VLOOKUP($B17,TblGrupos[],MATCH("SVPT",TblGrupos[#Headers],0),0),"")</f>
        <v/>
      </c>
      <c r="AE17" s="93" t="str">
        <f ca="1">IFERROR(VLOOKUP($C17,INDIRECT("Tbl"&amp;AE$14),MATCH("Puntos",TblP01[#Headers],0),0)*
VLOOKUP($C17,TblFactor[],MATCH("SVPT",TblFactor[#Headers],0),0)*
VLOOKUP($B17,TblGrupos[],MATCH("SVPT",TblGrupos[#Headers],0),0),"")</f>
        <v/>
      </c>
      <c r="AF17" s="92" t="str">
        <f ca="1">IFERROR(VLOOKUP($C17,INDIRECT("Tbl"&amp;AF$14),MATCH("Puntos",TblP01[#Headers],0),0)*
VLOOKUP($C17,TblFactor[],MATCH("SVPT",TblFactor[#Headers],0),0)*
VLOOKUP($B17,TblGrupos[],MATCH("SVPT",TblGrupos[#Headers],0),0),"")</f>
        <v/>
      </c>
      <c r="AG17" s="93" t="str">
        <f ca="1">IFERROR(VLOOKUP($C17,INDIRECT("Tbl"&amp;AG$14),MATCH("Puntos",TblP01[#Headers],0),0)*
VLOOKUP($C17,TblFactor[],MATCH("SVPT",TblFactor[#Headers],0),0)*
VLOOKUP($B17,TblGrupos[],MATCH("SVPT",TblGrupos[#Headers],0),0),"")</f>
        <v/>
      </c>
      <c r="AH17" s="92" t="str">
        <f ca="1">IFERROR(VLOOKUP($C17,INDIRECT("Tbl"&amp;AH$14),MATCH("Puntos",TblP01[#Headers],0),0)*
VLOOKUP($C17,TblFactor[],MATCH("SVPT",TblFactor[#Headers],0),0)*
VLOOKUP($B17,TblGrupos[],MATCH("SVPT",TblGrupos[#Headers],0),0),"")</f>
        <v/>
      </c>
      <c r="AI17" s="93" t="str">
        <f ca="1">IFERROR(VLOOKUP($C17,INDIRECT("Tbl"&amp;AI$14),MATCH("Puntos",TblP01[#Headers],0),0)*
VLOOKUP($C17,TblFactor[],MATCH("SVPT",TblFactor[#Headers],0),0)*
VLOOKUP($B17,TblGrupos[],MATCH("SVPT",TblGrupos[#Headers],0),0),"")</f>
        <v/>
      </c>
      <c r="AJ17" s="92" t="str">
        <f ca="1">IFERROR(VLOOKUP($C17,INDIRECT("Tbl"&amp;AJ$14),MATCH("Puntos",TblP01[#Headers],0),0)*
VLOOKUP($C17,TblFactor[],MATCH("SVPT",TblFactor[#Headers],0),0)*
VLOOKUP($B17,TblGrupos[],MATCH("SVPT",TblGrupos[#Headers],0),0),"")</f>
        <v/>
      </c>
      <c r="AK17" s="93" t="str">
        <f ca="1">IFERROR(VLOOKUP($C17,INDIRECT("Tbl"&amp;AK$14),MATCH("Puntos",TblP01[#Headers],0),0)*
VLOOKUP($C17,TblFactor[],MATCH("SVPT",TblFactor[#Headers],0),0)*
VLOOKUP($B17,TblGrupos[],MATCH("SVPT",TblGrupos[#Headers],0),0),"")</f>
        <v/>
      </c>
      <c r="AL17" s="92" t="str">
        <f ca="1">IFERROR(VLOOKUP($C17,INDIRECT("Tbl"&amp;AL$14),MATCH("Puntos",TblP01[#Headers],0),0)*
VLOOKUP($C17,TblFactor[],MATCH("SVPT",TblFactor[#Headers],0),0)*
VLOOKUP($B17,TblGrupos[],MATCH("SVPT",TblGrupos[#Headers],0),0),"")</f>
        <v/>
      </c>
      <c r="AM17" s="93" t="str">
        <f ca="1">IFERROR(VLOOKUP($C17,INDIRECT("Tbl"&amp;AM$14),MATCH("Puntos",TblP01[#Headers],0),0)*
VLOOKUP($C17,TblFactor[],MATCH("SVPT",TblFactor[#Headers],0),0)*
VLOOKUP($B17,TblGrupos[],MATCH("SVPT",TblGrupos[#Headers],0),0),"")</f>
        <v/>
      </c>
      <c r="AN17" s="92" t="str">
        <f ca="1">IFERROR(VLOOKUP($C17,INDIRECT("Tbl"&amp;AN$14),MATCH("Puntos",TblP01[#Headers],0),0)*
VLOOKUP($C17,TblFactor[],MATCH("SVPT",TblFactor[#Headers],0),0)*
VLOOKUP($B17,TblGrupos[],MATCH("SVPT",TblGrupos[#Headers],0),0),"")</f>
        <v/>
      </c>
      <c r="AO17" s="93" t="str">
        <f ca="1">IFERROR(VLOOKUP($C17,INDIRECT("Tbl"&amp;AO$14),MATCH("Puntos",TblP01[#Headers],0),0)*
VLOOKUP($C17,TblFactor[],MATCH("SVPT",TblFactor[#Headers],0),0)*
VLOOKUP($B17,TblGrupos[],MATCH("SVPT",TblGrupos[#Headers],0),0),"")</f>
        <v/>
      </c>
      <c r="AP17" s="92" t="str">
        <f ca="1">IFERROR(VLOOKUP($C17,INDIRECT("Tbl"&amp;AP$14),MATCH("Puntos",TblP01[#Headers],0),0)*
VLOOKUP($C17,TblFactor[],MATCH("SVPT",TblFactor[#Headers],0),0)*
VLOOKUP($B17,TblGrupos[],MATCH("SVPT",TblGrupos[#Headers],0),0),"")</f>
        <v/>
      </c>
      <c r="AQ17" s="93" t="str">
        <f ca="1">IFERROR(VLOOKUP($C17,INDIRECT("Tbl"&amp;AQ$14),MATCH("Puntos",TblP01[#Headers],0),0)*
VLOOKUP($C17,TblFactor[],MATCH("SVPT",TblFactor[#Headers],0),0)*
VLOOKUP($B17,TblGrupos[],MATCH("SVPT",TblGrupos[#Headers],0),0),"")</f>
        <v/>
      </c>
      <c r="AR17" s="92" t="str">
        <f ca="1">IFERROR(VLOOKUP($C17,INDIRECT("Tbl"&amp;AR$14),MATCH("Puntos",TblP01[#Headers],0),0)*
VLOOKUP($C17,TblFactor[],MATCH("SVPT",TblFactor[#Headers],0),0)*
VLOOKUP($B17,TblGrupos[],MATCH("SVPT",TblGrupos[#Headers],0),0),"")</f>
        <v/>
      </c>
      <c r="AS17" s="93" t="str">
        <f ca="1">IFERROR(VLOOKUP($C17,INDIRECT("Tbl"&amp;AS$14),MATCH("Puntos",TblP01[#Headers],0),0)*
VLOOKUP($C17,TblFactor[],MATCH("SVPT",TblFactor[#Headers],0),0)*
VLOOKUP($B17,TblGrupos[],MATCH("SVPT",TblGrupos[#Headers],0),0),"")</f>
        <v/>
      </c>
      <c r="AT17" s="92" t="str">
        <f ca="1">IFERROR(VLOOKUP($C17,INDIRECT("Tbl"&amp;AT$14),MATCH("Puntos",TblP01[#Headers],0),0)*
VLOOKUP($C17,TblFactor[],MATCH("SVPT",TblFactor[#Headers],0),0)*
VLOOKUP($B17,TblGrupos[],MATCH("SVPT",TblGrupos[#Headers],0),0),"")</f>
        <v/>
      </c>
      <c r="AU17" s="93" t="str">
        <f ca="1">IFERROR(VLOOKUP($C17,INDIRECT("Tbl"&amp;AU$14),MATCH("Puntos",TblP01[#Headers],0),0)*
VLOOKUP($C17,TblFactor[],MATCH("SVPT",TblFactor[#Headers],0),0)*
VLOOKUP($B17,TblGrupos[],MATCH("SVPT",TblGrupos[#Headers],0),0),"")</f>
        <v/>
      </c>
      <c r="AV17" s="92" t="str">
        <f ca="1">IFERROR(VLOOKUP($C17,INDIRECT("Tbl"&amp;AV$14),MATCH("Puntos",TblP01[#Headers],0),0)*
VLOOKUP($C17,TblFactor[],MATCH("SVPT",TblFactor[#Headers],0),0)*
VLOOKUP($B17,TblGrupos[],MATCH("SVPT",TblGrupos[#Headers],0),0),"")</f>
        <v/>
      </c>
      <c r="AW17" s="93" t="str">
        <f ca="1">IFERROR(VLOOKUP($C17,INDIRECT("Tbl"&amp;AW$14),MATCH("Puntos",TblP01[#Headers],0),0)*
VLOOKUP($C17,TblFactor[],MATCH("SVPT",TblFactor[#Headers],0),0)*
VLOOKUP($B17,TblGrupos[],MATCH("SVPT",TblGrupos[#Headers],0),0),"")</f>
        <v/>
      </c>
      <c r="AX17" s="92" t="str">
        <f ca="1">IFERROR(VLOOKUP($C17,INDIRECT("Tbl"&amp;AX$14),MATCH("Puntos",TblP01[#Headers],0),0)*
VLOOKUP($C17,TblFactor[],MATCH("SVPT",TblFactor[#Headers],0),0)*
VLOOKUP($B17,TblGrupos[],MATCH("SVPT",TblGrupos[#Headers],0),0),"")</f>
        <v/>
      </c>
      <c r="AY17" s="93" t="str">
        <f ca="1">IFERROR(VLOOKUP($C17,INDIRECT("Tbl"&amp;AY$14),MATCH("Puntos",TblP01[#Headers],0),0)*
VLOOKUP($C17,TblFactor[],MATCH("SVPT",TblFactor[#Headers],0),0)*
VLOOKUP($B17,TblGrupos[],MATCH("SVPT",TblGrupos[#Headers],0),0),"")</f>
        <v/>
      </c>
      <c r="AZ17" s="92" t="str">
        <f ca="1">IFERROR(VLOOKUP($C17,INDIRECT("Tbl"&amp;AZ$14),MATCH("Puntos",TblP01[#Headers],0),0)*
VLOOKUP($C17,TblFactor[],MATCH("SVPT",TblFactor[#Headers],0),0)*
VLOOKUP($B17,TblGrupos[],MATCH("SVPT",TblGrupos[#Headers],0),0),"")</f>
        <v/>
      </c>
      <c r="BA17" s="93" t="str">
        <f ca="1">IFERROR(VLOOKUP($C17,INDIRECT("Tbl"&amp;BA$14),MATCH("Puntos",TblP01[#Headers],0),0)*
VLOOKUP($C17,TblFactor[],MATCH("SVPT",TblFactor[#Headers],0),0)*
VLOOKUP($B17,TblGrupos[],MATCH("SVPT",TblGrupos[#Headers],0),0),"")</f>
        <v/>
      </c>
      <c r="BB17" s="92" t="str">
        <f ca="1">IFERROR(VLOOKUP($C17,INDIRECT("Tbl"&amp;BB$14),MATCH("Puntos",TblP01[#Headers],0),0)*
VLOOKUP($C17,TblFactor[],MATCH("SVPT",TblFactor[#Headers],0),0)*
VLOOKUP($B17,TblGrupos[],MATCH("SVPT",TblGrupos[#Headers],0),0),"")</f>
        <v/>
      </c>
      <c r="BC17" s="93" t="str">
        <f ca="1">IFERROR(VLOOKUP($C17,INDIRECT("Tbl"&amp;BC$14),MATCH("Puntos",TblP01[#Headers],0),0)*
VLOOKUP($C17,TblFactor[],MATCH("SVPT",TblFactor[#Headers],0),0)*
VLOOKUP($B17,TblGrupos[],MATCH("SVPT",TblGrupos[#Headers],0),0),"")</f>
        <v/>
      </c>
      <c r="BD17" s="94" t="str">
        <f ca="1">IFERROR(VLOOKUP($C17,INDIRECT("Tbl"&amp;BD$14),MATCH("Puntos",TblP01[#Headers],0),0)*
VLOOKUP($C17,TblFactor[],MATCH("SVPT",TblFactor[#Headers],0),0)*
VLOOKUP($B17,TblGrupos[],MATCH("SVPT",TblGrupos[#Headers],0),0),"")</f>
        <v/>
      </c>
    </row>
    <row r="18" spans="1:56" ht="11.25" customHeight="1" x14ac:dyDescent="0.25">
      <c r="A18" s="147">
        <v>3</v>
      </c>
      <c r="B18" s="87" t="str">
        <f>IF($C18="","",IFERROR(VLOOKUP($C18,Tbl_ListFactores[],MATCH(B$15,Tbl_ListFactores[#Headers],0),0),""))</f>
        <v>zz</v>
      </c>
      <c r="C18" s="88" t="s">
        <v>3</v>
      </c>
      <c r="D18" s="88" t="str">
        <f>IF($C18="","",IFERROR(VLOOKUP($C18,Tbl_ListFactores[],MATCH(D$15,Tbl_ListFactores[#Headers],0),0),""))</f>
        <v/>
      </c>
      <c r="E18" s="89" t="str">
        <f>IF($C18="","",IFERROR(VLOOKUP($C18,Tbl_ListFactores[],MATCH(E$15,Tbl_ListFactores[#Headers],0),0),""))</f>
        <v/>
      </c>
      <c r="F18" s="90">
        <f t="shared" ca="1" si="33"/>
        <v>0</v>
      </c>
      <c r="G18" s="91" t="str">
        <f ca="1">IFERROR(VLOOKUP($C18,INDIRECT("Tbl"&amp;G$14),MATCH("Puntos",TblP01[#Headers],0),0)*
VLOOKUP($C18,TblFactor[],MATCH("SVPT",TblFactor[#Headers],0),0)*
VLOOKUP($B18,TblGrupos[],MATCH("SVPT",TblGrupos[#Headers],0),0),"")</f>
        <v/>
      </c>
      <c r="H18" s="92" t="str">
        <f ca="1">IFERROR(VLOOKUP($C18,INDIRECT("Tbl"&amp;H$14),MATCH("Puntos",TblP01[#Headers],0),0)*
VLOOKUP($C18,TblFactor[],MATCH("SVPT",TblFactor[#Headers],0),0)*
VLOOKUP($B18,TblGrupos[],MATCH("SVPT",TblGrupos[#Headers],0),0),"")</f>
        <v/>
      </c>
      <c r="I18" s="93" t="str">
        <f ca="1">IFERROR(VLOOKUP($C18,INDIRECT("Tbl"&amp;I$14),MATCH("Puntos",TblP01[#Headers],0),0)*
VLOOKUP($C18,TblFactor[],MATCH("SVPT",TblFactor[#Headers],0),0)*
VLOOKUP($B18,TblGrupos[],MATCH("SVPT",TblGrupos[#Headers],0),0),"")</f>
        <v/>
      </c>
      <c r="J18" s="92" t="str">
        <f ca="1">IFERROR(VLOOKUP($C18,INDIRECT("Tbl"&amp;J$14),MATCH("Puntos",TblP01[#Headers],0),0)*
VLOOKUP($C18,TblFactor[],MATCH("SVPT",TblFactor[#Headers],0),0)*
VLOOKUP($B18,TblGrupos[],MATCH("SVPT",TblGrupos[#Headers],0),0),"")</f>
        <v/>
      </c>
      <c r="K18" s="93" t="str">
        <f ca="1">IFERROR(VLOOKUP($C18,INDIRECT("Tbl"&amp;K$14),MATCH("Puntos",TblP01[#Headers],0),0)*
VLOOKUP($C18,TblFactor[],MATCH("SVPT",TblFactor[#Headers],0),0)*
VLOOKUP($B18,TblGrupos[],MATCH("SVPT",TblGrupos[#Headers],0),0),"")</f>
        <v/>
      </c>
      <c r="L18" s="92" t="str">
        <f ca="1">IFERROR(VLOOKUP($C18,INDIRECT("Tbl"&amp;L$14),MATCH("Puntos",TblP01[#Headers],0),0)*
VLOOKUP($C18,TblFactor[],MATCH("SVPT",TblFactor[#Headers],0),0)*
VLOOKUP($B18,TblGrupos[],MATCH("SVPT",TblGrupos[#Headers],0),0),"")</f>
        <v/>
      </c>
      <c r="M18" s="93" t="str">
        <f ca="1">IFERROR(VLOOKUP($C18,INDIRECT("Tbl"&amp;M$14),MATCH("Puntos",TblP01[#Headers],0),0)*
VLOOKUP($C18,TblFactor[],MATCH("SVPT",TblFactor[#Headers],0),0)*
VLOOKUP($B18,TblGrupos[],MATCH("SVPT",TblGrupos[#Headers],0),0),"")</f>
        <v/>
      </c>
      <c r="N18" s="92" t="str">
        <f ca="1">IFERROR(VLOOKUP($C18,INDIRECT("Tbl"&amp;N$14),MATCH("Puntos",TblP01[#Headers],0),0)*
VLOOKUP($C18,TblFactor[],MATCH("SVPT",TblFactor[#Headers],0),0)*
VLOOKUP($B18,TblGrupos[],MATCH("SVPT",TblGrupos[#Headers],0),0),"")</f>
        <v/>
      </c>
      <c r="O18" s="93" t="str">
        <f ca="1">IFERROR(VLOOKUP($C18,INDIRECT("Tbl"&amp;O$14),MATCH("Puntos",TblP01[#Headers],0),0)*
VLOOKUP($C18,TblFactor[],MATCH("SVPT",TblFactor[#Headers],0),0)*
VLOOKUP($B18,TblGrupos[],MATCH("SVPT",TblGrupos[#Headers],0),0),"")</f>
        <v/>
      </c>
      <c r="P18" s="92" t="str">
        <f ca="1">IFERROR(VLOOKUP($C18,INDIRECT("Tbl"&amp;P$14),MATCH("Puntos",TblP01[#Headers],0),0)*
VLOOKUP($C18,TblFactor[],MATCH("SVPT",TblFactor[#Headers],0),0)*
VLOOKUP($B18,TblGrupos[],MATCH("SVPT",TblGrupos[#Headers],0),0),"")</f>
        <v/>
      </c>
      <c r="Q18" s="92" t="str">
        <f ca="1">IFERROR(VLOOKUP($C18,INDIRECT("Tbl"&amp;Q$14),MATCH("Puntos",TblP01[#Headers],0),0)*
VLOOKUP($C18,TblFactor[],MATCH("SVPT",TblFactor[#Headers],0),0)*
VLOOKUP($B18,TblGrupos[],MATCH("SVPT",TblGrupos[#Headers],0),0),"")</f>
        <v/>
      </c>
      <c r="R18" s="92" t="str">
        <f ca="1">IFERROR(VLOOKUP($C18,INDIRECT("Tbl"&amp;R$14),MATCH("Puntos",TblP01[#Headers],0),0)*
VLOOKUP($C18,TblFactor[],MATCH("SVPT",TblFactor[#Headers],0),0)*
VLOOKUP($B18,TblGrupos[],MATCH("SVPT",TblGrupos[#Headers],0),0),"")</f>
        <v/>
      </c>
      <c r="S18" s="93" t="str">
        <f ca="1">IFERROR(VLOOKUP($C18,INDIRECT("Tbl"&amp;S$14),MATCH("Puntos",TblP01[#Headers],0),0)*
VLOOKUP($C18,TblFactor[],MATCH("SVPT",TblFactor[#Headers],0),0)*
VLOOKUP($B18,TblGrupos[],MATCH("SVPT",TblGrupos[#Headers],0),0),"")</f>
        <v/>
      </c>
      <c r="T18" s="92" t="str">
        <f ca="1">IFERROR(VLOOKUP($C18,INDIRECT("Tbl"&amp;T$14),MATCH("Puntos",TblP01[#Headers],0),0)*
VLOOKUP($C18,TblFactor[],MATCH("SVPT",TblFactor[#Headers],0),0)*
VLOOKUP($B18,TblGrupos[],MATCH("SVPT",TblGrupos[#Headers],0),0),"")</f>
        <v/>
      </c>
      <c r="U18" s="93" t="str">
        <f ca="1">IFERROR(VLOOKUP($C18,INDIRECT("Tbl"&amp;U$14),MATCH("Puntos",TblP01[#Headers],0),0)*
VLOOKUP($C18,TblFactor[],MATCH("SVPT",TblFactor[#Headers],0),0)*
VLOOKUP($B18,TblGrupos[],MATCH("SVPT",TblGrupos[#Headers],0),0),"")</f>
        <v/>
      </c>
      <c r="V18" s="92" t="str">
        <f ca="1">IFERROR(VLOOKUP($C18,INDIRECT("Tbl"&amp;V$14),MATCH("Puntos",TblP01[#Headers],0),0)*
VLOOKUP($C18,TblFactor[],MATCH("SVPT",TblFactor[#Headers],0),0)*
VLOOKUP($B18,TblGrupos[],MATCH("SVPT",TblGrupos[#Headers],0),0),"")</f>
        <v/>
      </c>
      <c r="W18" s="93" t="str">
        <f ca="1">IFERROR(VLOOKUP($C18,INDIRECT("Tbl"&amp;W$14),MATCH("Puntos",TblP01[#Headers],0),0)*
VLOOKUP($C18,TblFactor[],MATCH("SVPT",TblFactor[#Headers],0),0)*
VLOOKUP($B18,TblGrupos[],MATCH("SVPT",TblGrupos[#Headers],0),0),"")</f>
        <v/>
      </c>
      <c r="X18" s="92" t="str">
        <f ca="1">IFERROR(VLOOKUP($C18,INDIRECT("Tbl"&amp;X$14),MATCH("Puntos",TblP01[#Headers],0),0)*
VLOOKUP($C18,TblFactor[],MATCH("SVPT",TblFactor[#Headers],0),0)*
VLOOKUP($B18,TblGrupos[],MATCH("SVPT",TblGrupos[#Headers],0),0),"")</f>
        <v/>
      </c>
      <c r="Y18" s="93" t="str">
        <f ca="1">IFERROR(VLOOKUP($C18,INDIRECT("Tbl"&amp;Y$14),MATCH("Puntos",TblP01[#Headers],0),0)*
VLOOKUP($C18,TblFactor[],MATCH("SVPT",TblFactor[#Headers],0),0)*
VLOOKUP($B18,TblGrupos[],MATCH("SVPT",TblGrupos[#Headers],0),0),"")</f>
        <v/>
      </c>
      <c r="Z18" s="92" t="str">
        <f ca="1">IFERROR(VLOOKUP($C18,INDIRECT("Tbl"&amp;Z$14),MATCH("Puntos",TblP01[#Headers],0),0)*
VLOOKUP($C18,TblFactor[],MATCH("SVPT",TblFactor[#Headers],0),0)*
VLOOKUP($B18,TblGrupos[],MATCH("SVPT",TblGrupos[#Headers],0),0),"")</f>
        <v/>
      </c>
      <c r="AA18" s="93" t="str">
        <f ca="1">IFERROR(VLOOKUP($C18,INDIRECT("Tbl"&amp;AA$14),MATCH("Puntos",TblP01[#Headers],0),0)*
VLOOKUP($C18,TblFactor[],MATCH("SVPT",TblFactor[#Headers],0),0)*
VLOOKUP($B18,TblGrupos[],MATCH("SVPT",TblGrupos[#Headers],0),0),"")</f>
        <v/>
      </c>
      <c r="AB18" s="92" t="str">
        <f ca="1">IFERROR(VLOOKUP($C18,INDIRECT("Tbl"&amp;AB$14),MATCH("Puntos",TblP01[#Headers],0),0)*
VLOOKUP($C18,TblFactor[],MATCH("SVPT",TblFactor[#Headers],0),0)*
VLOOKUP($B18,TblGrupos[],MATCH("SVPT",TblGrupos[#Headers],0),0),"")</f>
        <v/>
      </c>
      <c r="AC18" s="93" t="str">
        <f ca="1">IFERROR(VLOOKUP($C18,INDIRECT("Tbl"&amp;AC$14),MATCH("Puntos",TblP01[#Headers],0),0)*
VLOOKUP($C18,TblFactor[],MATCH("SVPT",TblFactor[#Headers],0),0)*
VLOOKUP($B18,TblGrupos[],MATCH("SVPT",TblGrupos[#Headers],0),0),"")</f>
        <v/>
      </c>
      <c r="AD18" s="92" t="str">
        <f ca="1">IFERROR(VLOOKUP($C18,INDIRECT("Tbl"&amp;AD$14),MATCH("Puntos",TblP01[#Headers],0),0)*
VLOOKUP($C18,TblFactor[],MATCH("SVPT",TblFactor[#Headers],0),0)*
VLOOKUP($B18,TblGrupos[],MATCH("SVPT",TblGrupos[#Headers],0),0),"")</f>
        <v/>
      </c>
      <c r="AE18" s="93" t="str">
        <f ca="1">IFERROR(VLOOKUP($C18,INDIRECT("Tbl"&amp;AE$14),MATCH("Puntos",TblP01[#Headers],0),0)*
VLOOKUP($C18,TblFactor[],MATCH("SVPT",TblFactor[#Headers],0),0)*
VLOOKUP($B18,TblGrupos[],MATCH("SVPT",TblGrupos[#Headers],0),0),"")</f>
        <v/>
      </c>
      <c r="AF18" s="92" t="str">
        <f ca="1">IFERROR(VLOOKUP($C18,INDIRECT("Tbl"&amp;AF$14),MATCH("Puntos",TblP01[#Headers],0),0)*
VLOOKUP($C18,TblFactor[],MATCH("SVPT",TblFactor[#Headers],0),0)*
VLOOKUP($B18,TblGrupos[],MATCH("SVPT",TblGrupos[#Headers],0),0),"")</f>
        <v/>
      </c>
      <c r="AG18" s="93" t="str">
        <f ca="1">IFERROR(VLOOKUP($C18,INDIRECT("Tbl"&amp;AG$14),MATCH("Puntos",TblP01[#Headers],0),0)*
VLOOKUP($C18,TblFactor[],MATCH("SVPT",TblFactor[#Headers],0),0)*
VLOOKUP($B18,TblGrupos[],MATCH("SVPT",TblGrupos[#Headers],0),0),"")</f>
        <v/>
      </c>
      <c r="AH18" s="92" t="str">
        <f ca="1">IFERROR(VLOOKUP($C18,INDIRECT("Tbl"&amp;AH$14),MATCH("Puntos",TblP01[#Headers],0),0)*
VLOOKUP($C18,TblFactor[],MATCH("SVPT",TblFactor[#Headers],0),0)*
VLOOKUP($B18,TblGrupos[],MATCH("SVPT",TblGrupos[#Headers],0),0),"")</f>
        <v/>
      </c>
      <c r="AI18" s="93" t="str">
        <f ca="1">IFERROR(VLOOKUP($C18,INDIRECT("Tbl"&amp;AI$14),MATCH("Puntos",TblP01[#Headers],0),0)*
VLOOKUP($C18,TblFactor[],MATCH("SVPT",TblFactor[#Headers],0),0)*
VLOOKUP($B18,TblGrupos[],MATCH("SVPT",TblGrupos[#Headers],0),0),"")</f>
        <v/>
      </c>
      <c r="AJ18" s="92" t="str">
        <f ca="1">IFERROR(VLOOKUP($C18,INDIRECT("Tbl"&amp;AJ$14),MATCH("Puntos",TblP01[#Headers],0),0)*
VLOOKUP($C18,TblFactor[],MATCH("SVPT",TblFactor[#Headers],0),0)*
VLOOKUP($B18,TblGrupos[],MATCH("SVPT",TblGrupos[#Headers],0),0),"")</f>
        <v/>
      </c>
      <c r="AK18" s="93" t="str">
        <f ca="1">IFERROR(VLOOKUP($C18,INDIRECT("Tbl"&amp;AK$14),MATCH("Puntos",TblP01[#Headers],0),0)*
VLOOKUP($C18,TblFactor[],MATCH("SVPT",TblFactor[#Headers],0),0)*
VLOOKUP($B18,TblGrupos[],MATCH("SVPT",TblGrupos[#Headers],0),0),"")</f>
        <v/>
      </c>
      <c r="AL18" s="92" t="str">
        <f ca="1">IFERROR(VLOOKUP($C18,INDIRECT("Tbl"&amp;AL$14),MATCH("Puntos",TblP01[#Headers],0),0)*
VLOOKUP($C18,TblFactor[],MATCH("SVPT",TblFactor[#Headers],0),0)*
VLOOKUP($B18,TblGrupos[],MATCH("SVPT",TblGrupos[#Headers],0),0),"")</f>
        <v/>
      </c>
      <c r="AM18" s="93" t="str">
        <f ca="1">IFERROR(VLOOKUP($C18,INDIRECT("Tbl"&amp;AM$14),MATCH("Puntos",TblP01[#Headers],0),0)*
VLOOKUP($C18,TblFactor[],MATCH("SVPT",TblFactor[#Headers],0),0)*
VLOOKUP($B18,TblGrupos[],MATCH("SVPT",TblGrupos[#Headers],0),0),"")</f>
        <v/>
      </c>
      <c r="AN18" s="92" t="str">
        <f ca="1">IFERROR(VLOOKUP($C18,INDIRECT("Tbl"&amp;AN$14),MATCH("Puntos",TblP01[#Headers],0),0)*
VLOOKUP($C18,TblFactor[],MATCH("SVPT",TblFactor[#Headers],0),0)*
VLOOKUP($B18,TblGrupos[],MATCH("SVPT",TblGrupos[#Headers],0),0),"")</f>
        <v/>
      </c>
      <c r="AO18" s="93" t="str">
        <f ca="1">IFERROR(VLOOKUP($C18,INDIRECT("Tbl"&amp;AO$14),MATCH("Puntos",TblP01[#Headers],0),0)*
VLOOKUP($C18,TblFactor[],MATCH("SVPT",TblFactor[#Headers],0),0)*
VLOOKUP($B18,TblGrupos[],MATCH("SVPT",TblGrupos[#Headers],0),0),"")</f>
        <v/>
      </c>
      <c r="AP18" s="92" t="str">
        <f ca="1">IFERROR(VLOOKUP($C18,INDIRECT("Tbl"&amp;AP$14),MATCH("Puntos",TblP01[#Headers],0),0)*
VLOOKUP($C18,TblFactor[],MATCH("SVPT",TblFactor[#Headers],0),0)*
VLOOKUP($B18,TblGrupos[],MATCH("SVPT",TblGrupos[#Headers],0),0),"")</f>
        <v/>
      </c>
      <c r="AQ18" s="93" t="str">
        <f ca="1">IFERROR(VLOOKUP($C18,INDIRECT("Tbl"&amp;AQ$14),MATCH("Puntos",TblP01[#Headers],0),0)*
VLOOKUP($C18,TblFactor[],MATCH("SVPT",TblFactor[#Headers],0),0)*
VLOOKUP($B18,TblGrupos[],MATCH("SVPT",TblGrupos[#Headers],0),0),"")</f>
        <v/>
      </c>
      <c r="AR18" s="92" t="str">
        <f ca="1">IFERROR(VLOOKUP($C18,INDIRECT("Tbl"&amp;AR$14),MATCH("Puntos",TblP01[#Headers],0),0)*
VLOOKUP($C18,TblFactor[],MATCH("SVPT",TblFactor[#Headers],0),0)*
VLOOKUP($B18,TblGrupos[],MATCH("SVPT",TblGrupos[#Headers],0),0),"")</f>
        <v/>
      </c>
      <c r="AS18" s="93" t="str">
        <f ca="1">IFERROR(VLOOKUP($C18,INDIRECT("Tbl"&amp;AS$14),MATCH("Puntos",TblP01[#Headers],0),0)*
VLOOKUP($C18,TblFactor[],MATCH("SVPT",TblFactor[#Headers],0),0)*
VLOOKUP($B18,TblGrupos[],MATCH("SVPT",TblGrupos[#Headers],0),0),"")</f>
        <v/>
      </c>
      <c r="AT18" s="92" t="str">
        <f ca="1">IFERROR(VLOOKUP($C18,INDIRECT("Tbl"&amp;AT$14),MATCH("Puntos",TblP01[#Headers],0),0)*
VLOOKUP($C18,TblFactor[],MATCH("SVPT",TblFactor[#Headers],0),0)*
VLOOKUP($B18,TblGrupos[],MATCH("SVPT",TblGrupos[#Headers],0),0),"")</f>
        <v/>
      </c>
      <c r="AU18" s="93" t="str">
        <f ca="1">IFERROR(VLOOKUP($C18,INDIRECT("Tbl"&amp;AU$14),MATCH("Puntos",TblP01[#Headers],0),0)*
VLOOKUP($C18,TblFactor[],MATCH("SVPT",TblFactor[#Headers],0),0)*
VLOOKUP($B18,TblGrupos[],MATCH("SVPT",TblGrupos[#Headers],0),0),"")</f>
        <v/>
      </c>
      <c r="AV18" s="92" t="str">
        <f ca="1">IFERROR(VLOOKUP($C18,INDIRECT("Tbl"&amp;AV$14),MATCH("Puntos",TblP01[#Headers],0),0)*
VLOOKUP($C18,TblFactor[],MATCH("SVPT",TblFactor[#Headers],0),0)*
VLOOKUP($B18,TblGrupos[],MATCH("SVPT",TblGrupos[#Headers],0),0),"")</f>
        <v/>
      </c>
      <c r="AW18" s="93" t="str">
        <f ca="1">IFERROR(VLOOKUP($C18,INDIRECT("Tbl"&amp;AW$14),MATCH("Puntos",TblP01[#Headers],0),0)*
VLOOKUP($C18,TblFactor[],MATCH("SVPT",TblFactor[#Headers],0),0)*
VLOOKUP($B18,TblGrupos[],MATCH("SVPT",TblGrupos[#Headers],0),0),"")</f>
        <v/>
      </c>
      <c r="AX18" s="92" t="str">
        <f ca="1">IFERROR(VLOOKUP($C18,INDIRECT("Tbl"&amp;AX$14),MATCH("Puntos",TblP01[#Headers],0),0)*
VLOOKUP($C18,TblFactor[],MATCH("SVPT",TblFactor[#Headers],0),0)*
VLOOKUP($B18,TblGrupos[],MATCH("SVPT",TblGrupos[#Headers],0),0),"")</f>
        <v/>
      </c>
      <c r="AY18" s="93" t="str">
        <f ca="1">IFERROR(VLOOKUP($C18,INDIRECT("Tbl"&amp;AY$14),MATCH("Puntos",TblP01[#Headers],0),0)*
VLOOKUP($C18,TblFactor[],MATCH("SVPT",TblFactor[#Headers],0),0)*
VLOOKUP($B18,TblGrupos[],MATCH("SVPT",TblGrupos[#Headers],0),0),"")</f>
        <v/>
      </c>
      <c r="AZ18" s="92" t="str">
        <f ca="1">IFERROR(VLOOKUP($C18,INDIRECT("Tbl"&amp;AZ$14),MATCH("Puntos",TblP01[#Headers],0),0)*
VLOOKUP($C18,TblFactor[],MATCH("SVPT",TblFactor[#Headers],0),0)*
VLOOKUP($B18,TblGrupos[],MATCH("SVPT",TblGrupos[#Headers],0),0),"")</f>
        <v/>
      </c>
      <c r="BA18" s="93" t="str">
        <f ca="1">IFERROR(VLOOKUP($C18,INDIRECT("Tbl"&amp;BA$14),MATCH("Puntos",TblP01[#Headers],0),0)*
VLOOKUP($C18,TblFactor[],MATCH("SVPT",TblFactor[#Headers],0),0)*
VLOOKUP($B18,TblGrupos[],MATCH("SVPT",TblGrupos[#Headers],0),0),"")</f>
        <v/>
      </c>
      <c r="BB18" s="92" t="str">
        <f ca="1">IFERROR(VLOOKUP($C18,INDIRECT("Tbl"&amp;BB$14),MATCH("Puntos",TblP01[#Headers],0),0)*
VLOOKUP($C18,TblFactor[],MATCH("SVPT",TblFactor[#Headers],0),0)*
VLOOKUP($B18,TblGrupos[],MATCH("SVPT",TblGrupos[#Headers],0),0),"")</f>
        <v/>
      </c>
      <c r="BC18" s="93" t="str">
        <f ca="1">IFERROR(VLOOKUP($C18,INDIRECT("Tbl"&amp;BC$14),MATCH("Puntos",TblP01[#Headers],0),0)*
VLOOKUP($C18,TblFactor[],MATCH("SVPT",TblFactor[#Headers],0),0)*
VLOOKUP($B18,TblGrupos[],MATCH("SVPT",TblGrupos[#Headers],0),0),"")</f>
        <v/>
      </c>
      <c r="BD18" s="94" t="str">
        <f ca="1">IFERROR(VLOOKUP($C18,INDIRECT("Tbl"&amp;BD$14),MATCH("Puntos",TblP01[#Headers],0),0)*
VLOOKUP($C18,TblFactor[],MATCH("SVPT",TblFactor[#Headers],0),0)*
VLOOKUP($B18,TblGrupos[],MATCH("SVPT",TblGrupos[#Headers],0),0),"")</f>
        <v/>
      </c>
    </row>
    <row r="19" spans="1:56" ht="11.25" customHeight="1" x14ac:dyDescent="0.25">
      <c r="A19" s="147">
        <v>4</v>
      </c>
      <c r="B19" s="87" t="str">
        <f>IF($C19="","",IFERROR(VLOOKUP($C19,Tbl_ListFactores[],MATCH(B$15,Tbl_ListFactores[#Headers],0),0),""))</f>
        <v>zz</v>
      </c>
      <c r="C19" s="88" t="s">
        <v>4</v>
      </c>
      <c r="D19" s="88" t="str">
        <f>IF($C19="","",IFERROR(VLOOKUP($C19,Tbl_ListFactores[],MATCH(D$15,Tbl_ListFactores[#Headers],0),0),""))</f>
        <v/>
      </c>
      <c r="E19" s="89" t="str">
        <f>IF($C19="","",IFERROR(VLOOKUP($C19,Tbl_ListFactores[],MATCH(E$15,Tbl_ListFactores[#Headers],0),0),""))</f>
        <v/>
      </c>
      <c r="F19" s="90">
        <f t="shared" ca="1" si="33"/>
        <v>0</v>
      </c>
      <c r="G19" s="91" t="str">
        <f ca="1">IFERROR(VLOOKUP($C19,INDIRECT("Tbl"&amp;G$14),MATCH("Puntos",TblP01[#Headers],0),0)*
VLOOKUP($C19,TblFactor[],MATCH("SVPT",TblFactor[#Headers],0),0)*
VLOOKUP($B19,TblGrupos[],MATCH("SVPT",TblGrupos[#Headers],0),0),"")</f>
        <v/>
      </c>
      <c r="H19" s="92" t="str">
        <f ca="1">IFERROR(VLOOKUP($C19,INDIRECT("Tbl"&amp;H$14),MATCH("Puntos",TblP01[#Headers],0),0)*
VLOOKUP($C19,TblFactor[],MATCH("SVPT",TblFactor[#Headers],0),0)*
VLOOKUP($B19,TblGrupos[],MATCH("SVPT",TblGrupos[#Headers],0),0),"")</f>
        <v/>
      </c>
      <c r="I19" s="93" t="str">
        <f ca="1">IFERROR(VLOOKUP($C19,INDIRECT("Tbl"&amp;I$14),MATCH("Puntos",TblP01[#Headers],0),0)*
VLOOKUP($C19,TblFactor[],MATCH("SVPT",TblFactor[#Headers],0),0)*
VLOOKUP($B19,TblGrupos[],MATCH("SVPT",TblGrupos[#Headers],0),0),"")</f>
        <v/>
      </c>
      <c r="J19" s="92" t="str">
        <f ca="1">IFERROR(VLOOKUP($C19,INDIRECT("Tbl"&amp;J$14),MATCH("Puntos",TblP01[#Headers],0),0)*
VLOOKUP($C19,TblFactor[],MATCH("SVPT",TblFactor[#Headers],0),0)*
VLOOKUP($B19,TblGrupos[],MATCH("SVPT",TblGrupos[#Headers],0),0),"")</f>
        <v/>
      </c>
      <c r="K19" s="93" t="str">
        <f ca="1">IFERROR(VLOOKUP($C19,INDIRECT("Tbl"&amp;K$14),MATCH("Puntos",TblP01[#Headers],0),0)*
VLOOKUP($C19,TblFactor[],MATCH("SVPT",TblFactor[#Headers],0),0)*
VLOOKUP($B19,TblGrupos[],MATCH("SVPT",TblGrupos[#Headers],0),0),"")</f>
        <v/>
      </c>
      <c r="L19" s="92" t="str">
        <f ca="1">IFERROR(VLOOKUP($C19,INDIRECT("Tbl"&amp;L$14),MATCH("Puntos",TblP01[#Headers],0),0)*
VLOOKUP($C19,TblFactor[],MATCH("SVPT",TblFactor[#Headers],0),0)*
VLOOKUP($B19,TblGrupos[],MATCH("SVPT",TblGrupos[#Headers],0),0),"")</f>
        <v/>
      </c>
      <c r="M19" s="93" t="str">
        <f ca="1">IFERROR(VLOOKUP($C19,INDIRECT("Tbl"&amp;M$14),MATCH("Puntos",TblP01[#Headers],0),0)*
VLOOKUP($C19,TblFactor[],MATCH("SVPT",TblFactor[#Headers],0),0)*
VLOOKUP($B19,TblGrupos[],MATCH("SVPT",TblGrupos[#Headers],0),0),"")</f>
        <v/>
      </c>
      <c r="N19" s="92" t="str">
        <f ca="1">IFERROR(VLOOKUP($C19,INDIRECT("Tbl"&amp;N$14),MATCH("Puntos",TblP01[#Headers],0),0)*
VLOOKUP($C19,TblFactor[],MATCH("SVPT",TblFactor[#Headers],0),0)*
VLOOKUP($B19,TblGrupos[],MATCH("SVPT",TblGrupos[#Headers],0),0),"")</f>
        <v/>
      </c>
      <c r="O19" s="93" t="str">
        <f ca="1">IFERROR(VLOOKUP($C19,INDIRECT("Tbl"&amp;O$14),MATCH("Puntos",TblP01[#Headers],0),0)*
VLOOKUP($C19,TblFactor[],MATCH("SVPT",TblFactor[#Headers],0),0)*
VLOOKUP($B19,TblGrupos[],MATCH("SVPT",TblGrupos[#Headers],0),0),"")</f>
        <v/>
      </c>
      <c r="P19" s="92" t="str">
        <f ca="1">IFERROR(VLOOKUP($C19,INDIRECT("Tbl"&amp;P$14),MATCH("Puntos",TblP01[#Headers],0),0)*
VLOOKUP($C19,TblFactor[],MATCH("SVPT",TblFactor[#Headers],0),0)*
VLOOKUP($B19,TblGrupos[],MATCH("SVPT",TblGrupos[#Headers],0),0),"")</f>
        <v/>
      </c>
      <c r="Q19" s="92" t="str">
        <f ca="1">IFERROR(VLOOKUP($C19,INDIRECT("Tbl"&amp;Q$14),MATCH("Puntos",TblP01[#Headers],0),0)*
VLOOKUP($C19,TblFactor[],MATCH("SVPT",TblFactor[#Headers],0),0)*
VLOOKUP($B19,TblGrupos[],MATCH("SVPT",TblGrupos[#Headers],0),0),"")</f>
        <v/>
      </c>
      <c r="R19" s="92" t="str">
        <f ca="1">IFERROR(VLOOKUP($C19,INDIRECT("Tbl"&amp;R$14),MATCH("Puntos",TblP01[#Headers],0),0)*
VLOOKUP($C19,TblFactor[],MATCH("SVPT",TblFactor[#Headers],0),0)*
VLOOKUP($B19,TblGrupos[],MATCH("SVPT",TblGrupos[#Headers],0),0),"")</f>
        <v/>
      </c>
      <c r="S19" s="93" t="str">
        <f ca="1">IFERROR(VLOOKUP($C19,INDIRECT("Tbl"&amp;S$14),MATCH("Puntos",TblP01[#Headers],0),0)*
VLOOKUP($C19,TblFactor[],MATCH("SVPT",TblFactor[#Headers],0),0)*
VLOOKUP($B19,TblGrupos[],MATCH("SVPT",TblGrupos[#Headers],0),0),"")</f>
        <v/>
      </c>
      <c r="T19" s="92" t="str">
        <f ca="1">IFERROR(VLOOKUP($C19,INDIRECT("Tbl"&amp;T$14),MATCH("Puntos",TblP01[#Headers],0),0)*
VLOOKUP($C19,TblFactor[],MATCH("SVPT",TblFactor[#Headers],0),0)*
VLOOKUP($B19,TblGrupos[],MATCH("SVPT",TblGrupos[#Headers],0),0),"")</f>
        <v/>
      </c>
      <c r="U19" s="93" t="str">
        <f ca="1">IFERROR(VLOOKUP($C19,INDIRECT("Tbl"&amp;U$14),MATCH("Puntos",TblP01[#Headers],0),0)*
VLOOKUP($C19,TblFactor[],MATCH("SVPT",TblFactor[#Headers],0),0)*
VLOOKUP($B19,TblGrupos[],MATCH("SVPT",TblGrupos[#Headers],0),0),"")</f>
        <v/>
      </c>
      <c r="V19" s="92" t="str">
        <f ca="1">IFERROR(VLOOKUP($C19,INDIRECT("Tbl"&amp;V$14),MATCH("Puntos",TblP01[#Headers],0),0)*
VLOOKUP($C19,TblFactor[],MATCH("SVPT",TblFactor[#Headers],0),0)*
VLOOKUP($B19,TblGrupos[],MATCH("SVPT",TblGrupos[#Headers],0),0),"")</f>
        <v/>
      </c>
      <c r="W19" s="93" t="str">
        <f ca="1">IFERROR(VLOOKUP($C19,INDIRECT("Tbl"&amp;W$14),MATCH("Puntos",TblP01[#Headers],0),0)*
VLOOKUP($C19,TblFactor[],MATCH("SVPT",TblFactor[#Headers],0),0)*
VLOOKUP($B19,TblGrupos[],MATCH("SVPT",TblGrupos[#Headers],0),0),"")</f>
        <v/>
      </c>
      <c r="X19" s="92" t="str">
        <f ca="1">IFERROR(VLOOKUP($C19,INDIRECT("Tbl"&amp;X$14),MATCH("Puntos",TblP01[#Headers],0),0)*
VLOOKUP($C19,TblFactor[],MATCH("SVPT",TblFactor[#Headers],0),0)*
VLOOKUP($B19,TblGrupos[],MATCH("SVPT",TblGrupos[#Headers],0),0),"")</f>
        <v/>
      </c>
      <c r="Y19" s="93" t="str">
        <f ca="1">IFERROR(VLOOKUP($C19,INDIRECT("Tbl"&amp;Y$14),MATCH("Puntos",TblP01[#Headers],0),0)*
VLOOKUP($C19,TblFactor[],MATCH("SVPT",TblFactor[#Headers],0),0)*
VLOOKUP($B19,TblGrupos[],MATCH("SVPT",TblGrupos[#Headers],0),0),"")</f>
        <v/>
      </c>
      <c r="Z19" s="92" t="str">
        <f ca="1">IFERROR(VLOOKUP($C19,INDIRECT("Tbl"&amp;Z$14),MATCH("Puntos",TblP01[#Headers],0),0)*
VLOOKUP($C19,TblFactor[],MATCH("SVPT",TblFactor[#Headers],0),0)*
VLOOKUP($B19,TblGrupos[],MATCH("SVPT",TblGrupos[#Headers],0),0),"")</f>
        <v/>
      </c>
      <c r="AA19" s="93" t="str">
        <f ca="1">IFERROR(VLOOKUP($C19,INDIRECT("Tbl"&amp;AA$14),MATCH("Puntos",TblP01[#Headers],0),0)*
VLOOKUP($C19,TblFactor[],MATCH("SVPT",TblFactor[#Headers],0),0)*
VLOOKUP($B19,TblGrupos[],MATCH("SVPT",TblGrupos[#Headers],0),0),"")</f>
        <v/>
      </c>
      <c r="AB19" s="92" t="str">
        <f ca="1">IFERROR(VLOOKUP($C19,INDIRECT("Tbl"&amp;AB$14),MATCH("Puntos",TblP01[#Headers],0),0)*
VLOOKUP($C19,TblFactor[],MATCH("SVPT",TblFactor[#Headers],0),0)*
VLOOKUP($B19,TblGrupos[],MATCH("SVPT",TblGrupos[#Headers],0),0),"")</f>
        <v/>
      </c>
      <c r="AC19" s="93" t="str">
        <f ca="1">IFERROR(VLOOKUP($C19,INDIRECT("Tbl"&amp;AC$14),MATCH("Puntos",TblP01[#Headers],0),0)*
VLOOKUP($C19,TblFactor[],MATCH("SVPT",TblFactor[#Headers],0),0)*
VLOOKUP($B19,TblGrupos[],MATCH("SVPT",TblGrupos[#Headers],0),0),"")</f>
        <v/>
      </c>
      <c r="AD19" s="92" t="str">
        <f ca="1">IFERROR(VLOOKUP($C19,INDIRECT("Tbl"&amp;AD$14),MATCH("Puntos",TblP01[#Headers],0),0)*
VLOOKUP($C19,TblFactor[],MATCH("SVPT",TblFactor[#Headers],0),0)*
VLOOKUP($B19,TblGrupos[],MATCH("SVPT",TblGrupos[#Headers],0),0),"")</f>
        <v/>
      </c>
      <c r="AE19" s="93" t="str">
        <f ca="1">IFERROR(VLOOKUP($C19,INDIRECT("Tbl"&amp;AE$14),MATCH("Puntos",TblP01[#Headers],0),0)*
VLOOKUP($C19,TblFactor[],MATCH("SVPT",TblFactor[#Headers],0),0)*
VLOOKUP($B19,TblGrupos[],MATCH("SVPT",TblGrupos[#Headers],0),0),"")</f>
        <v/>
      </c>
      <c r="AF19" s="92" t="str">
        <f ca="1">IFERROR(VLOOKUP($C19,INDIRECT("Tbl"&amp;AF$14),MATCH("Puntos",TblP01[#Headers],0),0)*
VLOOKUP($C19,TblFactor[],MATCH("SVPT",TblFactor[#Headers],0),0)*
VLOOKUP($B19,TblGrupos[],MATCH("SVPT",TblGrupos[#Headers],0),0),"")</f>
        <v/>
      </c>
      <c r="AG19" s="93" t="str">
        <f ca="1">IFERROR(VLOOKUP($C19,INDIRECT("Tbl"&amp;AG$14),MATCH("Puntos",TblP01[#Headers],0),0)*
VLOOKUP($C19,TblFactor[],MATCH("SVPT",TblFactor[#Headers],0),0)*
VLOOKUP($B19,TblGrupos[],MATCH("SVPT",TblGrupos[#Headers],0),0),"")</f>
        <v/>
      </c>
      <c r="AH19" s="92" t="str">
        <f ca="1">IFERROR(VLOOKUP($C19,INDIRECT("Tbl"&amp;AH$14),MATCH("Puntos",TblP01[#Headers],0),0)*
VLOOKUP($C19,TblFactor[],MATCH("SVPT",TblFactor[#Headers],0),0)*
VLOOKUP($B19,TblGrupos[],MATCH("SVPT",TblGrupos[#Headers],0),0),"")</f>
        <v/>
      </c>
      <c r="AI19" s="93" t="str">
        <f ca="1">IFERROR(VLOOKUP($C19,INDIRECT("Tbl"&amp;AI$14),MATCH("Puntos",TblP01[#Headers],0),0)*
VLOOKUP($C19,TblFactor[],MATCH("SVPT",TblFactor[#Headers],0),0)*
VLOOKUP($B19,TblGrupos[],MATCH("SVPT",TblGrupos[#Headers],0),0),"")</f>
        <v/>
      </c>
      <c r="AJ19" s="92" t="str">
        <f ca="1">IFERROR(VLOOKUP($C19,INDIRECT("Tbl"&amp;AJ$14),MATCH("Puntos",TblP01[#Headers],0),0)*
VLOOKUP($C19,TblFactor[],MATCH("SVPT",TblFactor[#Headers],0),0)*
VLOOKUP($B19,TblGrupos[],MATCH("SVPT",TblGrupos[#Headers],0),0),"")</f>
        <v/>
      </c>
      <c r="AK19" s="93" t="str">
        <f ca="1">IFERROR(VLOOKUP($C19,INDIRECT("Tbl"&amp;AK$14),MATCH("Puntos",TblP01[#Headers],0),0)*
VLOOKUP($C19,TblFactor[],MATCH("SVPT",TblFactor[#Headers],0),0)*
VLOOKUP($B19,TblGrupos[],MATCH("SVPT",TblGrupos[#Headers],0),0),"")</f>
        <v/>
      </c>
      <c r="AL19" s="92" t="str">
        <f ca="1">IFERROR(VLOOKUP($C19,INDIRECT("Tbl"&amp;AL$14),MATCH("Puntos",TblP01[#Headers],0),0)*
VLOOKUP($C19,TblFactor[],MATCH("SVPT",TblFactor[#Headers],0),0)*
VLOOKUP($B19,TblGrupos[],MATCH("SVPT",TblGrupos[#Headers],0),0),"")</f>
        <v/>
      </c>
      <c r="AM19" s="93" t="str">
        <f ca="1">IFERROR(VLOOKUP($C19,INDIRECT("Tbl"&amp;AM$14),MATCH("Puntos",TblP01[#Headers],0),0)*
VLOOKUP($C19,TblFactor[],MATCH("SVPT",TblFactor[#Headers],0),0)*
VLOOKUP($B19,TblGrupos[],MATCH("SVPT",TblGrupos[#Headers],0),0),"")</f>
        <v/>
      </c>
      <c r="AN19" s="92" t="str">
        <f ca="1">IFERROR(VLOOKUP($C19,INDIRECT("Tbl"&amp;AN$14),MATCH("Puntos",TblP01[#Headers],0),0)*
VLOOKUP($C19,TblFactor[],MATCH("SVPT",TblFactor[#Headers],0),0)*
VLOOKUP($B19,TblGrupos[],MATCH("SVPT",TblGrupos[#Headers],0),0),"")</f>
        <v/>
      </c>
      <c r="AO19" s="93" t="str">
        <f ca="1">IFERROR(VLOOKUP($C19,INDIRECT("Tbl"&amp;AO$14),MATCH("Puntos",TblP01[#Headers],0),0)*
VLOOKUP($C19,TblFactor[],MATCH("SVPT",TblFactor[#Headers],0),0)*
VLOOKUP($B19,TblGrupos[],MATCH("SVPT",TblGrupos[#Headers],0),0),"")</f>
        <v/>
      </c>
      <c r="AP19" s="92" t="str">
        <f ca="1">IFERROR(VLOOKUP($C19,INDIRECT("Tbl"&amp;AP$14),MATCH("Puntos",TblP01[#Headers],0),0)*
VLOOKUP($C19,TblFactor[],MATCH("SVPT",TblFactor[#Headers],0),0)*
VLOOKUP($B19,TblGrupos[],MATCH("SVPT",TblGrupos[#Headers],0),0),"")</f>
        <v/>
      </c>
      <c r="AQ19" s="93" t="str">
        <f ca="1">IFERROR(VLOOKUP($C19,INDIRECT("Tbl"&amp;AQ$14),MATCH("Puntos",TblP01[#Headers],0),0)*
VLOOKUP($C19,TblFactor[],MATCH("SVPT",TblFactor[#Headers],0),0)*
VLOOKUP($B19,TblGrupos[],MATCH("SVPT",TblGrupos[#Headers],0),0),"")</f>
        <v/>
      </c>
      <c r="AR19" s="92" t="str">
        <f ca="1">IFERROR(VLOOKUP($C19,INDIRECT("Tbl"&amp;AR$14),MATCH("Puntos",TblP01[#Headers],0),0)*
VLOOKUP($C19,TblFactor[],MATCH("SVPT",TblFactor[#Headers],0),0)*
VLOOKUP($B19,TblGrupos[],MATCH("SVPT",TblGrupos[#Headers],0),0),"")</f>
        <v/>
      </c>
      <c r="AS19" s="93" t="str">
        <f ca="1">IFERROR(VLOOKUP($C19,INDIRECT("Tbl"&amp;AS$14),MATCH("Puntos",TblP01[#Headers],0),0)*
VLOOKUP($C19,TblFactor[],MATCH("SVPT",TblFactor[#Headers],0),0)*
VLOOKUP($B19,TblGrupos[],MATCH("SVPT",TblGrupos[#Headers],0),0),"")</f>
        <v/>
      </c>
      <c r="AT19" s="92" t="str">
        <f ca="1">IFERROR(VLOOKUP($C19,INDIRECT("Tbl"&amp;AT$14),MATCH("Puntos",TblP01[#Headers],0),0)*
VLOOKUP($C19,TblFactor[],MATCH("SVPT",TblFactor[#Headers],0),0)*
VLOOKUP($B19,TblGrupos[],MATCH("SVPT",TblGrupos[#Headers],0),0),"")</f>
        <v/>
      </c>
      <c r="AU19" s="93" t="str">
        <f ca="1">IFERROR(VLOOKUP($C19,INDIRECT("Tbl"&amp;AU$14),MATCH("Puntos",TblP01[#Headers],0),0)*
VLOOKUP($C19,TblFactor[],MATCH("SVPT",TblFactor[#Headers],0),0)*
VLOOKUP($B19,TblGrupos[],MATCH("SVPT",TblGrupos[#Headers],0),0),"")</f>
        <v/>
      </c>
      <c r="AV19" s="92" t="str">
        <f ca="1">IFERROR(VLOOKUP($C19,INDIRECT("Tbl"&amp;AV$14),MATCH("Puntos",TblP01[#Headers],0),0)*
VLOOKUP($C19,TblFactor[],MATCH("SVPT",TblFactor[#Headers],0),0)*
VLOOKUP($B19,TblGrupos[],MATCH("SVPT",TblGrupos[#Headers],0),0),"")</f>
        <v/>
      </c>
      <c r="AW19" s="93" t="str">
        <f ca="1">IFERROR(VLOOKUP($C19,INDIRECT("Tbl"&amp;AW$14),MATCH("Puntos",TblP01[#Headers],0),0)*
VLOOKUP($C19,TblFactor[],MATCH("SVPT",TblFactor[#Headers],0),0)*
VLOOKUP($B19,TblGrupos[],MATCH("SVPT",TblGrupos[#Headers],0),0),"")</f>
        <v/>
      </c>
      <c r="AX19" s="92" t="str">
        <f ca="1">IFERROR(VLOOKUP($C19,INDIRECT("Tbl"&amp;AX$14),MATCH("Puntos",TblP01[#Headers],0),0)*
VLOOKUP($C19,TblFactor[],MATCH("SVPT",TblFactor[#Headers],0),0)*
VLOOKUP($B19,TblGrupos[],MATCH("SVPT",TblGrupos[#Headers],0),0),"")</f>
        <v/>
      </c>
      <c r="AY19" s="93" t="str">
        <f ca="1">IFERROR(VLOOKUP($C19,INDIRECT("Tbl"&amp;AY$14),MATCH("Puntos",TblP01[#Headers],0),0)*
VLOOKUP($C19,TblFactor[],MATCH("SVPT",TblFactor[#Headers],0),0)*
VLOOKUP($B19,TblGrupos[],MATCH("SVPT",TblGrupos[#Headers],0),0),"")</f>
        <v/>
      </c>
      <c r="AZ19" s="92" t="str">
        <f ca="1">IFERROR(VLOOKUP($C19,INDIRECT("Tbl"&amp;AZ$14),MATCH("Puntos",TblP01[#Headers],0),0)*
VLOOKUP($C19,TblFactor[],MATCH("SVPT",TblFactor[#Headers],0),0)*
VLOOKUP($B19,TblGrupos[],MATCH("SVPT",TblGrupos[#Headers],0),0),"")</f>
        <v/>
      </c>
      <c r="BA19" s="93" t="str">
        <f ca="1">IFERROR(VLOOKUP($C19,INDIRECT("Tbl"&amp;BA$14),MATCH("Puntos",TblP01[#Headers],0),0)*
VLOOKUP($C19,TblFactor[],MATCH("SVPT",TblFactor[#Headers],0),0)*
VLOOKUP($B19,TblGrupos[],MATCH("SVPT",TblGrupos[#Headers],0),0),"")</f>
        <v/>
      </c>
      <c r="BB19" s="92" t="str">
        <f ca="1">IFERROR(VLOOKUP($C19,INDIRECT("Tbl"&amp;BB$14),MATCH("Puntos",TblP01[#Headers],0),0)*
VLOOKUP($C19,TblFactor[],MATCH("SVPT",TblFactor[#Headers],0),0)*
VLOOKUP($B19,TblGrupos[],MATCH("SVPT",TblGrupos[#Headers],0),0),"")</f>
        <v/>
      </c>
      <c r="BC19" s="93" t="str">
        <f ca="1">IFERROR(VLOOKUP($C19,INDIRECT("Tbl"&amp;BC$14),MATCH("Puntos",TblP01[#Headers],0),0)*
VLOOKUP($C19,TblFactor[],MATCH("SVPT",TblFactor[#Headers],0),0)*
VLOOKUP($B19,TblGrupos[],MATCH("SVPT",TblGrupos[#Headers],0),0),"")</f>
        <v/>
      </c>
      <c r="BD19" s="94" t="str">
        <f ca="1">IFERROR(VLOOKUP($C19,INDIRECT("Tbl"&amp;BD$14),MATCH("Puntos",TblP01[#Headers],0),0)*
VLOOKUP($C19,TblFactor[],MATCH("SVPT",TblFactor[#Headers],0),0)*
VLOOKUP($B19,TblGrupos[],MATCH("SVPT",TblGrupos[#Headers],0),0),"")</f>
        <v/>
      </c>
    </row>
    <row r="20" spans="1:56" ht="11.25" customHeight="1" x14ac:dyDescent="0.25">
      <c r="A20" s="147">
        <v>5</v>
      </c>
      <c r="B20" s="87" t="str">
        <f>IF($C20="","",IFERROR(VLOOKUP($C20,Tbl_ListFactores[],MATCH(B$15,Tbl_ListFactores[#Headers],0),0),""))</f>
        <v>zz</v>
      </c>
      <c r="C20" s="88" t="s">
        <v>5</v>
      </c>
      <c r="D20" s="88" t="str">
        <f>IF($C20="","",IFERROR(VLOOKUP($C20,Tbl_ListFactores[],MATCH(D$15,Tbl_ListFactores[#Headers],0),0),""))</f>
        <v/>
      </c>
      <c r="E20" s="89" t="str">
        <f>IF($C20="","",IFERROR(VLOOKUP($C20,Tbl_ListFactores[],MATCH(E$15,Tbl_ListFactores[#Headers],0),0),""))</f>
        <v/>
      </c>
      <c r="F20" s="90">
        <f t="shared" ca="1" si="33"/>
        <v>0</v>
      </c>
      <c r="G20" s="91" t="str">
        <f ca="1">IFERROR(VLOOKUP($C20,INDIRECT("Tbl"&amp;G$14),MATCH("Puntos",TblP01[#Headers],0),0)*
VLOOKUP($C20,TblFactor[],MATCH("SVPT",TblFactor[#Headers],0),0)*
VLOOKUP($B20,TblGrupos[],MATCH("SVPT",TblGrupos[#Headers],0),0),"")</f>
        <v/>
      </c>
      <c r="H20" s="92" t="str">
        <f ca="1">IFERROR(VLOOKUP($C20,INDIRECT("Tbl"&amp;H$14),MATCH("Puntos",TblP01[#Headers],0),0)*
VLOOKUP($C20,TblFactor[],MATCH("SVPT",TblFactor[#Headers],0),0)*
VLOOKUP($B20,TblGrupos[],MATCH("SVPT",TblGrupos[#Headers],0),0),"")</f>
        <v/>
      </c>
      <c r="I20" s="93" t="str">
        <f ca="1">IFERROR(VLOOKUP($C20,INDIRECT("Tbl"&amp;I$14),MATCH("Puntos",TblP01[#Headers],0),0)*
VLOOKUP($C20,TblFactor[],MATCH("SVPT",TblFactor[#Headers],0),0)*
VLOOKUP($B20,TblGrupos[],MATCH("SVPT",TblGrupos[#Headers],0),0),"")</f>
        <v/>
      </c>
      <c r="J20" s="92" t="str">
        <f ca="1">IFERROR(VLOOKUP($C20,INDIRECT("Tbl"&amp;J$14),MATCH("Puntos",TblP01[#Headers],0),0)*
VLOOKUP($C20,TblFactor[],MATCH("SVPT",TblFactor[#Headers],0),0)*
VLOOKUP($B20,TblGrupos[],MATCH("SVPT",TblGrupos[#Headers],0),0),"")</f>
        <v/>
      </c>
      <c r="K20" s="93" t="str">
        <f ca="1">IFERROR(VLOOKUP($C20,INDIRECT("Tbl"&amp;K$14),MATCH("Puntos",TblP01[#Headers],0),0)*
VLOOKUP($C20,TblFactor[],MATCH("SVPT",TblFactor[#Headers],0),0)*
VLOOKUP($B20,TblGrupos[],MATCH("SVPT",TblGrupos[#Headers],0),0),"")</f>
        <v/>
      </c>
      <c r="L20" s="92" t="str">
        <f ca="1">IFERROR(VLOOKUP($C20,INDIRECT("Tbl"&amp;L$14),MATCH("Puntos",TblP01[#Headers],0),0)*
VLOOKUP($C20,TblFactor[],MATCH("SVPT",TblFactor[#Headers],0),0)*
VLOOKUP($B20,TblGrupos[],MATCH("SVPT",TblGrupos[#Headers],0),0),"")</f>
        <v/>
      </c>
      <c r="M20" s="93" t="str">
        <f ca="1">IFERROR(VLOOKUP($C20,INDIRECT("Tbl"&amp;M$14),MATCH("Puntos",TblP01[#Headers],0),0)*
VLOOKUP($C20,TblFactor[],MATCH("SVPT",TblFactor[#Headers],0),0)*
VLOOKUP($B20,TblGrupos[],MATCH("SVPT",TblGrupos[#Headers],0),0),"")</f>
        <v/>
      </c>
      <c r="N20" s="92" t="str">
        <f ca="1">IFERROR(VLOOKUP($C20,INDIRECT("Tbl"&amp;N$14),MATCH("Puntos",TblP01[#Headers],0),0)*
VLOOKUP($C20,TblFactor[],MATCH("SVPT",TblFactor[#Headers],0),0)*
VLOOKUP($B20,TblGrupos[],MATCH("SVPT",TblGrupos[#Headers],0),0),"")</f>
        <v/>
      </c>
      <c r="O20" s="93" t="str">
        <f ca="1">IFERROR(VLOOKUP($C20,INDIRECT("Tbl"&amp;O$14),MATCH("Puntos",TblP01[#Headers],0),0)*
VLOOKUP($C20,TblFactor[],MATCH("SVPT",TblFactor[#Headers],0),0)*
VLOOKUP($B20,TblGrupos[],MATCH("SVPT",TblGrupos[#Headers],0),0),"")</f>
        <v/>
      </c>
      <c r="P20" s="92" t="str">
        <f ca="1">IFERROR(VLOOKUP($C20,INDIRECT("Tbl"&amp;P$14),MATCH("Puntos",TblP01[#Headers],0),0)*
VLOOKUP($C20,TblFactor[],MATCH("SVPT",TblFactor[#Headers],0),0)*
VLOOKUP($B20,TblGrupos[],MATCH("SVPT",TblGrupos[#Headers],0),0),"")</f>
        <v/>
      </c>
      <c r="Q20" s="92" t="str">
        <f ca="1">IFERROR(VLOOKUP($C20,INDIRECT("Tbl"&amp;Q$14),MATCH("Puntos",TblP01[#Headers],0),0)*
VLOOKUP($C20,TblFactor[],MATCH("SVPT",TblFactor[#Headers],0),0)*
VLOOKUP($B20,TblGrupos[],MATCH("SVPT",TblGrupos[#Headers],0),0),"")</f>
        <v/>
      </c>
      <c r="R20" s="92" t="str">
        <f ca="1">IFERROR(VLOOKUP($C20,INDIRECT("Tbl"&amp;R$14),MATCH("Puntos",TblP01[#Headers],0),0)*
VLOOKUP($C20,TblFactor[],MATCH("SVPT",TblFactor[#Headers],0),0)*
VLOOKUP($B20,TblGrupos[],MATCH("SVPT",TblGrupos[#Headers],0),0),"")</f>
        <v/>
      </c>
      <c r="S20" s="93" t="str">
        <f ca="1">IFERROR(VLOOKUP($C20,INDIRECT("Tbl"&amp;S$14),MATCH("Puntos",TblP01[#Headers],0),0)*
VLOOKUP($C20,TblFactor[],MATCH("SVPT",TblFactor[#Headers],0),0)*
VLOOKUP($B20,TblGrupos[],MATCH("SVPT",TblGrupos[#Headers],0),0),"")</f>
        <v/>
      </c>
      <c r="T20" s="92" t="str">
        <f ca="1">IFERROR(VLOOKUP($C20,INDIRECT("Tbl"&amp;T$14),MATCH("Puntos",TblP01[#Headers],0),0)*
VLOOKUP($C20,TblFactor[],MATCH("SVPT",TblFactor[#Headers],0),0)*
VLOOKUP($B20,TblGrupos[],MATCH("SVPT",TblGrupos[#Headers],0),0),"")</f>
        <v/>
      </c>
      <c r="U20" s="93" t="str">
        <f ca="1">IFERROR(VLOOKUP($C20,INDIRECT("Tbl"&amp;U$14),MATCH("Puntos",TblP01[#Headers],0),0)*
VLOOKUP($C20,TblFactor[],MATCH("SVPT",TblFactor[#Headers],0),0)*
VLOOKUP($B20,TblGrupos[],MATCH("SVPT",TblGrupos[#Headers],0),0),"")</f>
        <v/>
      </c>
      <c r="V20" s="92" t="str">
        <f ca="1">IFERROR(VLOOKUP($C20,INDIRECT("Tbl"&amp;V$14),MATCH("Puntos",TblP01[#Headers],0),0)*
VLOOKUP($C20,TblFactor[],MATCH("SVPT",TblFactor[#Headers],0),0)*
VLOOKUP($B20,TblGrupos[],MATCH("SVPT",TblGrupos[#Headers],0),0),"")</f>
        <v/>
      </c>
      <c r="W20" s="93" t="str">
        <f ca="1">IFERROR(VLOOKUP($C20,INDIRECT("Tbl"&amp;W$14),MATCH("Puntos",TblP01[#Headers],0),0)*
VLOOKUP($C20,TblFactor[],MATCH("SVPT",TblFactor[#Headers],0),0)*
VLOOKUP($B20,TblGrupos[],MATCH("SVPT",TblGrupos[#Headers],0),0),"")</f>
        <v/>
      </c>
      <c r="X20" s="92" t="str">
        <f ca="1">IFERROR(VLOOKUP($C20,INDIRECT("Tbl"&amp;X$14),MATCH("Puntos",TblP01[#Headers],0),0)*
VLOOKUP($C20,TblFactor[],MATCH("SVPT",TblFactor[#Headers],0),0)*
VLOOKUP($B20,TblGrupos[],MATCH("SVPT",TblGrupos[#Headers],0),0),"")</f>
        <v/>
      </c>
      <c r="Y20" s="93" t="str">
        <f ca="1">IFERROR(VLOOKUP($C20,INDIRECT("Tbl"&amp;Y$14),MATCH("Puntos",TblP01[#Headers],0),0)*
VLOOKUP($C20,TblFactor[],MATCH("SVPT",TblFactor[#Headers],0),0)*
VLOOKUP($B20,TblGrupos[],MATCH("SVPT",TblGrupos[#Headers],0),0),"")</f>
        <v/>
      </c>
      <c r="Z20" s="92" t="str">
        <f ca="1">IFERROR(VLOOKUP($C20,INDIRECT("Tbl"&amp;Z$14),MATCH("Puntos",TblP01[#Headers],0),0)*
VLOOKUP($C20,TblFactor[],MATCH("SVPT",TblFactor[#Headers],0),0)*
VLOOKUP($B20,TblGrupos[],MATCH("SVPT",TblGrupos[#Headers],0),0),"")</f>
        <v/>
      </c>
      <c r="AA20" s="93" t="str">
        <f ca="1">IFERROR(VLOOKUP($C20,INDIRECT("Tbl"&amp;AA$14),MATCH("Puntos",TblP01[#Headers],0),0)*
VLOOKUP($C20,TblFactor[],MATCH("SVPT",TblFactor[#Headers],0),0)*
VLOOKUP($B20,TblGrupos[],MATCH("SVPT",TblGrupos[#Headers],0),0),"")</f>
        <v/>
      </c>
      <c r="AB20" s="92" t="str">
        <f ca="1">IFERROR(VLOOKUP($C20,INDIRECT("Tbl"&amp;AB$14),MATCH("Puntos",TblP01[#Headers],0),0)*
VLOOKUP($C20,TblFactor[],MATCH("SVPT",TblFactor[#Headers],0),0)*
VLOOKUP($B20,TblGrupos[],MATCH("SVPT",TblGrupos[#Headers],0),0),"")</f>
        <v/>
      </c>
      <c r="AC20" s="93" t="str">
        <f ca="1">IFERROR(VLOOKUP($C20,INDIRECT("Tbl"&amp;AC$14),MATCH("Puntos",TblP01[#Headers],0),0)*
VLOOKUP($C20,TblFactor[],MATCH("SVPT",TblFactor[#Headers],0),0)*
VLOOKUP($B20,TblGrupos[],MATCH("SVPT",TblGrupos[#Headers],0),0),"")</f>
        <v/>
      </c>
      <c r="AD20" s="92" t="str">
        <f ca="1">IFERROR(VLOOKUP($C20,INDIRECT("Tbl"&amp;AD$14),MATCH("Puntos",TblP01[#Headers],0),0)*
VLOOKUP($C20,TblFactor[],MATCH("SVPT",TblFactor[#Headers],0),0)*
VLOOKUP($B20,TblGrupos[],MATCH("SVPT",TblGrupos[#Headers],0),0),"")</f>
        <v/>
      </c>
      <c r="AE20" s="93" t="str">
        <f ca="1">IFERROR(VLOOKUP($C20,INDIRECT("Tbl"&amp;AE$14),MATCH("Puntos",TblP01[#Headers],0),0)*
VLOOKUP($C20,TblFactor[],MATCH("SVPT",TblFactor[#Headers],0),0)*
VLOOKUP($B20,TblGrupos[],MATCH("SVPT",TblGrupos[#Headers],0),0),"")</f>
        <v/>
      </c>
      <c r="AF20" s="92" t="str">
        <f ca="1">IFERROR(VLOOKUP($C20,INDIRECT("Tbl"&amp;AF$14),MATCH("Puntos",TblP01[#Headers],0),0)*
VLOOKUP($C20,TblFactor[],MATCH("SVPT",TblFactor[#Headers],0),0)*
VLOOKUP($B20,TblGrupos[],MATCH("SVPT",TblGrupos[#Headers],0),0),"")</f>
        <v/>
      </c>
      <c r="AG20" s="93" t="str">
        <f ca="1">IFERROR(VLOOKUP($C20,INDIRECT("Tbl"&amp;AG$14),MATCH("Puntos",TblP01[#Headers],0),0)*
VLOOKUP($C20,TblFactor[],MATCH("SVPT",TblFactor[#Headers],0),0)*
VLOOKUP($B20,TblGrupos[],MATCH("SVPT",TblGrupos[#Headers],0),0),"")</f>
        <v/>
      </c>
      <c r="AH20" s="92" t="str">
        <f ca="1">IFERROR(VLOOKUP($C20,INDIRECT("Tbl"&amp;AH$14),MATCH("Puntos",TblP01[#Headers],0),0)*
VLOOKUP($C20,TblFactor[],MATCH("SVPT",TblFactor[#Headers],0),0)*
VLOOKUP($B20,TblGrupos[],MATCH("SVPT",TblGrupos[#Headers],0),0),"")</f>
        <v/>
      </c>
      <c r="AI20" s="93" t="str">
        <f ca="1">IFERROR(VLOOKUP($C20,INDIRECT("Tbl"&amp;AI$14),MATCH("Puntos",TblP01[#Headers],0),0)*
VLOOKUP($C20,TblFactor[],MATCH("SVPT",TblFactor[#Headers],0),0)*
VLOOKUP($B20,TblGrupos[],MATCH("SVPT",TblGrupos[#Headers],0),0),"")</f>
        <v/>
      </c>
      <c r="AJ20" s="92" t="str">
        <f ca="1">IFERROR(VLOOKUP($C20,INDIRECT("Tbl"&amp;AJ$14),MATCH("Puntos",TblP01[#Headers],0),0)*
VLOOKUP($C20,TblFactor[],MATCH("SVPT",TblFactor[#Headers],0),0)*
VLOOKUP($B20,TblGrupos[],MATCH("SVPT",TblGrupos[#Headers],0),0),"")</f>
        <v/>
      </c>
      <c r="AK20" s="93" t="str">
        <f ca="1">IFERROR(VLOOKUP($C20,INDIRECT("Tbl"&amp;AK$14),MATCH("Puntos",TblP01[#Headers],0),0)*
VLOOKUP($C20,TblFactor[],MATCH("SVPT",TblFactor[#Headers],0),0)*
VLOOKUP($B20,TblGrupos[],MATCH("SVPT",TblGrupos[#Headers],0),0),"")</f>
        <v/>
      </c>
      <c r="AL20" s="92" t="str">
        <f ca="1">IFERROR(VLOOKUP($C20,INDIRECT("Tbl"&amp;AL$14),MATCH("Puntos",TblP01[#Headers],0),0)*
VLOOKUP($C20,TblFactor[],MATCH("SVPT",TblFactor[#Headers],0),0)*
VLOOKUP($B20,TblGrupos[],MATCH("SVPT",TblGrupos[#Headers],0),0),"")</f>
        <v/>
      </c>
      <c r="AM20" s="93" t="str">
        <f ca="1">IFERROR(VLOOKUP($C20,INDIRECT("Tbl"&amp;AM$14),MATCH("Puntos",TblP01[#Headers],0),0)*
VLOOKUP($C20,TblFactor[],MATCH("SVPT",TblFactor[#Headers],0),0)*
VLOOKUP($B20,TblGrupos[],MATCH("SVPT",TblGrupos[#Headers],0),0),"")</f>
        <v/>
      </c>
      <c r="AN20" s="92" t="str">
        <f ca="1">IFERROR(VLOOKUP($C20,INDIRECT("Tbl"&amp;AN$14),MATCH("Puntos",TblP01[#Headers],0),0)*
VLOOKUP($C20,TblFactor[],MATCH("SVPT",TblFactor[#Headers],0),0)*
VLOOKUP($B20,TblGrupos[],MATCH("SVPT",TblGrupos[#Headers],0),0),"")</f>
        <v/>
      </c>
      <c r="AO20" s="93" t="str">
        <f ca="1">IFERROR(VLOOKUP($C20,INDIRECT("Tbl"&amp;AO$14),MATCH("Puntos",TblP01[#Headers],0),0)*
VLOOKUP($C20,TblFactor[],MATCH("SVPT",TblFactor[#Headers],0),0)*
VLOOKUP($B20,TblGrupos[],MATCH("SVPT",TblGrupos[#Headers],0),0),"")</f>
        <v/>
      </c>
      <c r="AP20" s="92" t="str">
        <f ca="1">IFERROR(VLOOKUP($C20,INDIRECT("Tbl"&amp;AP$14),MATCH("Puntos",TblP01[#Headers],0),0)*
VLOOKUP($C20,TblFactor[],MATCH("SVPT",TblFactor[#Headers],0),0)*
VLOOKUP($B20,TblGrupos[],MATCH("SVPT",TblGrupos[#Headers],0),0),"")</f>
        <v/>
      </c>
      <c r="AQ20" s="93" t="str">
        <f ca="1">IFERROR(VLOOKUP($C20,INDIRECT("Tbl"&amp;AQ$14),MATCH("Puntos",TblP01[#Headers],0),0)*
VLOOKUP($C20,TblFactor[],MATCH("SVPT",TblFactor[#Headers],0),0)*
VLOOKUP($B20,TblGrupos[],MATCH("SVPT",TblGrupos[#Headers],0),0),"")</f>
        <v/>
      </c>
      <c r="AR20" s="92" t="str">
        <f ca="1">IFERROR(VLOOKUP($C20,INDIRECT("Tbl"&amp;AR$14),MATCH("Puntos",TblP01[#Headers],0),0)*
VLOOKUP($C20,TblFactor[],MATCH("SVPT",TblFactor[#Headers],0),0)*
VLOOKUP($B20,TblGrupos[],MATCH("SVPT",TblGrupos[#Headers],0),0),"")</f>
        <v/>
      </c>
      <c r="AS20" s="93" t="str">
        <f ca="1">IFERROR(VLOOKUP($C20,INDIRECT("Tbl"&amp;AS$14),MATCH("Puntos",TblP01[#Headers],0),0)*
VLOOKUP($C20,TblFactor[],MATCH("SVPT",TblFactor[#Headers],0),0)*
VLOOKUP($B20,TblGrupos[],MATCH("SVPT",TblGrupos[#Headers],0),0),"")</f>
        <v/>
      </c>
      <c r="AT20" s="92" t="str">
        <f ca="1">IFERROR(VLOOKUP($C20,INDIRECT("Tbl"&amp;AT$14),MATCH("Puntos",TblP01[#Headers],0),0)*
VLOOKUP($C20,TblFactor[],MATCH("SVPT",TblFactor[#Headers],0),0)*
VLOOKUP($B20,TblGrupos[],MATCH("SVPT",TblGrupos[#Headers],0),0),"")</f>
        <v/>
      </c>
      <c r="AU20" s="93" t="str">
        <f ca="1">IFERROR(VLOOKUP($C20,INDIRECT("Tbl"&amp;AU$14),MATCH("Puntos",TblP01[#Headers],0),0)*
VLOOKUP($C20,TblFactor[],MATCH("SVPT",TblFactor[#Headers],0),0)*
VLOOKUP($B20,TblGrupos[],MATCH("SVPT",TblGrupos[#Headers],0),0),"")</f>
        <v/>
      </c>
      <c r="AV20" s="92" t="str">
        <f ca="1">IFERROR(VLOOKUP($C20,INDIRECT("Tbl"&amp;AV$14),MATCH("Puntos",TblP01[#Headers],0),0)*
VLOOKUP($C20,TblFactor[],MATCH("SVPT",TblFactor[#Headers],0),0)*
VLOOKUP($B20,TblGrupos[],MATCH("SVPT",TblGrupos[#Headers],0),0),"")</f>
        <v/>
      </c>
      <c r="AW20" s="93" t="str">
        <f ca="1">IFERROR(VLOOKUP($C20,INDIRECT("Tbl"&amp;AW$14),MATCH("Puntos",TblP01[#Headers],0),0)*
VLOOKUP($C20,TblFactor[],MATCH("SVPT",TblFactor[#Headers],0),0)*
VLOOKUP($B20,TblGrupos[],MATCH("SVPT",TblGrupos[#Headers],0),0),"")</f>
        <v/>
      </c>
      <c r="AX20" s="92" t="str">
        <f ca="1">IFERROR(VLOOKUP($C20,INDIRECT("Tbl"&amp;AX$14),MATCH("Puntos",TblP01[#Headers],0),0)*
VLOOKUP($C20,TblFactor[],MATCH("SVPT",TblFactor[#Headers],0),0)*
VLOOKUP($B20,TblGrupos[],MATCH("SVPT",TblGrupos[#Headers],0),0),"")</f>
        <v/>
      </c>
      <c r="AY20" s="93" t="str">
        <f ca="1">IFERROR(VLOOKUP($C20,INDIRECT("Tbl"&amp;AY$14),MATCH("Puntos",TblP01[#Headers],0),0)*
VLOOKUP($C20,TblFactor[],MATCH("SVPT",TblFactor[#Headers],0),0)*
VLOOKUP($B20,TblGrupos[],MATCH("SVPT",TblGrupos[#Headers],0),0),"")</f>
        <v/>
      </c>
      <c r="AZ20" s="92" t="str">
        <f ca="1">IFERROR(VLOOKUP($C20,INDIRECT("Tbl"&amp;AZ$14),MATCH("Puntos",TblP01[#Headers],0),0)*
VLOOKUP($C20,TblFactor[],MATCH("SVPT",TblFactor[#Headers],0),0)*
VLOOKUP($B20,TblGrupos[],MATCH("SVPT",TblGrupos[#Headers],0),0),"")</f>
        <v/>
      </c>
      <c r="BA20" s="93" t="str">
        <f ca="1">IFERROR(VLOOKUP($C20,INDIRECT("Tbl"&amp;BA$14),MATCH("Puntos",TblP01[#Headers],0),0)*
VLOOKUP($C20,TblFactor[],MATCH("SVPT",TblFactor[#Headers],0),0)*
VLOOKUP($B20,TblGrupos[],MATCH("SVPT",TblGrupos[#Headers],0),0),"")</f>
        <v/>
      </c>
      <c r="BB20" s="92" t="str">
        <f ca="1">IFERROR(VLOOKUP($C20,INDIRECT("Tbl"&amp;BB$14),MATCH("Puntos",TblP01[#Headers],0),0)*
VLOOKUP($C20,TblFactor[],MATCH("SVPT",TblFactor[#Headers],0),0)*
VLOOKUP($B20,TblGrupos[],MATCH("SVPT",TblGrupos[#Headers],0),0),"")</f>
        <v/>
      </c>
      <c r="BC20" s="93" t="str">
        <f ca="1">IFERROR(VLOOKUP($C20,INDIRECT("Tbl"&amp;BC$14),MATCH("Puntos",TblP01[#Headers],0),0)*
VLOOKUP($C20,TblFactor[],MATCH("SVPT",TblFactor[#Headers],0),0)*
VLOOKUP($B20,TblGrupos[],MATCH("SVPT",TblGrupos[#Headers],0),0),"")</f>
        <v/>
      </c>
      <c r="BD20" s="94" t="str">
        <f ca="1">IFERROR(VLOOKUP($C20,INDIRECT("Tbl"&amp;BD$14),MATCH("Puntos",TblP01[#Headers],0),0)*
VLOOKUP($C20,TblFactor[],MATCH("SVPT",TblFactor[#Headers],0),0)*
VLOOKUP($B20,TblGrupos[],MATCH("SVPT",TblGrupos[#Headers],0),0),"")</f>
        <v/>
      </c>
    </row>
    <row r="21" spans="1:56" ht="11.25" customHeight="1" x14ac:dyDescent="0.25">
      <c r="A21" s="147">
        <v>6</v>
      </c>
      <c r="B21" s="87" t="str">
        <f>IF($C21="","",IFERROR(VLOOKUP($C21,Tbl_ListFactores[],MATCH(B$15,Tbl_ListFactores[#Headers],0),0),""))</f>
        <v>zz</v>
      </c>
      <c r="C21" s="88" t="s">
        <v>6</v>
      </c>
      <c r="D21" s="88" t="str">
        <f>IF($C21="","",IFERROR(VLOOKUP($C21,Tbl_ListFactores[],MATCH(D$15,Tbl_ListFactores[#Headers],0),0),""))</f>
        <v/>
      </c>
      <c r="E21" s="89" t="str">
        <f>IF($C21="","",IFERROR(VLOOKUP($C21,Tbl_ListFactores[],MATCH(E$15,Tbl_ListFactores[#Headers],0),0),""))</f>
        <v/>
      </c>
      <c r="F21" s="90">
        <f t="shared" ca="1" si="33"/>
        <v>0</v>
      </c>
      <c r="G21" s="91" t="str">
        <f ca="1">IFERROR(VLOOKUP($C21,INDIRECT("Tbl"&amp;G$14),MATCH("Puntos",TblP01[#Headers],0),0)*
VLOOKUP($C21,TblFactor[],MATCH("SVPT",TblFactor[#Headers],0),0)*
VLOOKUP($B21,TblGrupos[],MATCH("SVPT",TblGrupos[#Headers],0),0),"")</f>
        <v/>
      </c>
      <c r="H21" s="92" t="str">
        <f ca="1">IFERROR(VLOOKUP($C21,INDIRECT("Tbl"&amp;H$14),MATCH("Puntos",TblP01[#Headers],0),0)*
VLOOKUP($C21,TblFactor[],MATCH("SVPT",TblFactor[#Headers],0),0)*
VLOOKUP($B21,TblGrupos[],MATCH("SVPT",TblGrupos[#Headers],0),0),"")</f>
        <v/>
      </c>
      <c r="I21" s="93" t="str">
        <f ca="1">IFERROR(VLOOKUP($C21,INDIRECT("Tbl"&amp;I$14),MATCH("Puntos",TblP01[#Headers],0),0)*
VLOOKUP($C21,TblFactor[],MATCH("SVPT",TblFactor[#Headers],0),0)*
VLOOKUP($B21,TblGrupos[],MATCH("SVPT",TblGrupos[#Headers],0),0),"")</f>
        <v/>
      </c>
      <c r="J21" s="92" t="str">
        <f ca="1">IFERROR(VLOOKUP($C21,INDIRECT("Tbl"&amp;J$14),MATCH("Puntos",TblP01[#Headers],0),0)*
VLOOKUP($C21,TblFactor[],MATCH("SVPT",TblFactor[#Headers],0),0)*
VLOOKUP($B21,TblGrupos[],MATCH("SVPT",TblGrupos[#Headers],0),0),"")</f>
        <v/>
      </c>
      <c r="K21" s="93" t="str">
        <f ca="1">IFERROR(VLOOKUP($C21,INDIRECT("Tbl"&amp;K$14),MATCH("Puntos",TblP01[#Headers],0),0)*
VLOOKUP($C21,TblFactor[],MATCH("SVPT",TblFactor[#Headers],0),0)*
VLOOKUP($B21,TblGrupos[],MATCH("SVPT",TblGrupos[#Headers],0),0),"")</f>
        <v/>
      </c>
      <c r="L21" s="92" t="str">
        <f ca="1">IFERROR(VLOOKUP($C21,INDIRECT("Tbl"&amp;L$14),MATCH("Puntos",TblP01[#Headers],0),0)*
VLOOKUP($C21,TblFactor[],MATCH("SVPT",TblFactor[#Headers],0),0)*
VLOOKUP($B21,TblGrupos[],MATCH("SVPT",TblGrupos[#Headers],0),0),"")</f>
        <v/>
      </c>
      <c r="M21" s="93" t="str">
        <f ca="1">IFERROR(VLOOKUP($C21,INDIRECT("Tbl"&amp;M$14),MATCH("Puntos",TblP01[#Headers],0),0)*
VLOOKUP($C21,TblFactor[],MATCH("SVPT",TblFactor[#Headers],0),0)*
VLOOKUP($B21,TblGrupos[],MATCH("SVPT",TblGrupos[#Headers],0),0),"")</f>
        <v/>
      </c>
      <c r="N21" s="92" t="str">
        <f ca="1">IFERROR(VLOOKUP($C21,INDIRECT("Tbl"&amp;N$14),MATCH("Puntos",TblP01[#Headers],0),0)*
VLOOKUP($C21,TblFactor[],MATCH("SVPT",TblFactor[#Headers],0),0)*
VLOOKUP($B21,TblGrupos[],MATCH("SVPT",TblGrupos[#Headers],0),0),"")</f>
        <v/>
      </c>
      <c r="O21" s="93" t="str">
        <f ca="1">IFERROR(VLOOKUP($C21,INDIRECT("Tbl"&amp;O$14),MATCH("Puntos",TblP01[#Headers],0),0)*
VLOOKUP($C21,TblFactor[],MATCH("SVPT",TblFactor[#Headers],0),0)*
VLOOKUP($B21,TblGrupos[],MATCH("SVPT",TblGrupos[#Headers],0),0),"")</f>
        <v/>
      </c>
      <c r="P21" s="92" t="str">
        <f ca="1">IFERROR(VLOOKUP($C21,INDIRECT("Tbl"&amp;P$14),MATCH("Puntos",TblP01[#Headers],0),0)*
VLOOKUP($C21,TblFactor[],MATCH("SVPT",TblFactor[#Headers],0),0)*
VLOOKUP($B21,TblGrupos[],MATCH("SVPT",TblGrupos[#Headers],0),0),"")</f>
        <v/>
      </c>
      <c r="Q21" s="92" t="str">
        <f ca="1">IFERROR(VLOOKUP($C21,INDIRECT("Tbl"&amp;Q$14),MATCH("Puntos",TblP01[#Headers],0),0)*
VLOOKUP($C21,TblFactor[],MATCH("SVPT",TblFactor[#Headers],0),0)*
VLOOKUP($B21,TblGrupos[],MATCH("SVPT",TblGrupos[#Headers],0),0),"")</f>
        <v/>
      </c>
      <c r="R21" s="92" t="str">
        <f ca="1">IFERROR(VLOOKUP($C21,INDIRECT("Tbl"&amp;R$14),MATCH("Puntos",TblP01[#Headers],0),0)*
VLOOKUP($C21,TblFactor[],MATCH("SVPT",TblFactor[#Headers],0),0)*
VLOOKUP($B21,TblGrupos[],MATCH("SVPT",TblGrupos[#Headers],0),0),"")</f>
        <v/>
      </c>
      <c r="S21" s="93" t="str">
        <f ca="1">IFERROR(VLOOKUP($C21,INDIRECT("Tbl"&amp;S$14),MATCH("Puntos",TblP01[#Headers],0),0)*
VLOOKUP($C21,TblFactor[],MATCH("SVPT",TblFactor[#Headers],0),0)*
VLOOKUP($B21,TblGrupos[],MATCH("SVPT",TblGrupos[#Headers],0),0),"")</f>
        <v/>
      </c>
      <c r="T21" s="92" t="str">
        <f ca="1">IFERROR(VLOOKUP($C21,INDIRECT("Tbl"&amp;T$14),MATCH("Puntos",TblP01[#Headers],0),0)*
VLOOKUP($C21,TblFactor[],MATCH("SVPT",TblFactor[#Headers],0),0)*
VLOOKUP($B21,TblGrupos[],MATCH("SVPT",TblGrupos[#Headers],0),0),"")</f>
        <v/>
      </c>
      <c r="U21" s="93" t="str">
        <f ca="1">IFERROR(VLOOKUP($C21,INDIRECT("Tbl"&amp;U$14),MATCH("Puntos",TblP01[#Headers],0),0)*
VLOOKUP($C21,TblFactor[],MATCH("SVPT",TblFactor[#Headers],0),0)*
VLOOKUP($B21,TblGrupos[],MATCH("SVPT",TblGrupos[#Headers],0),0),"")</f>
        <v/>
      </c>
      <c r="V21" s="92" t="str">
        <f ca="1">IFERROR(VLOOKUP($C21,INDIRECT("Tbl"&amp;V$14),MATCH("Puntos",TblP01[#Headers],0),0)*
VLOOKUP($C21,TblFactor[],MATCH("SVPT",TblFactor[#Headers],0),0)*
VLOOKUP($B21,TblGrupos[],MATCH("SVPT",TblGrupos[#Headers],0),0),"")</f>
        <v/>
      </c>
      <c r="W21" s="93" t="str">
        <f ca="1">IFERROR(VLOOKUP($C21,INDIRECT("Tbl"&amp;W$14),MATCH("Puntos",TblP01[#Headers],0),0)*
VLOOKUP($C21,TblFactor[],MATCH("SVPT",TblFactor[#Headers],0),0)*
VLOOKUP($B21,TblGrupos[],MATCH("SVPT",TblGrupos[#Headers],0),0),"")</f>
        <v/>
      </c>
      <c r="X21" s="92" t="str">
        <f ca="1">IFERROR(VLOOKUP($C21,INDIRECT("Tbl"&amp;X$14),MATCH("Puntos",TblP01[#Headers],0),0)*
VLOOKUP($C21,TblFactor[],MATCH("SVPT",TblFactor[#Headers],0),0)*
VLOOKUP($B21,TblGrupos[],MATCH("SVPT",TblGrupos[#Headers],0),0),"")</f>
        <v/>
      </c>
      <c r="Y21" s="93" t="str">
        <f ca="1">IFERROR(VLOOKUP($C21,INDIRECT("Tbl"&amp;Y$14),MATCH("Puntos",TblP01[#Headers],0),0)*
VLOOKUP($C21,TblFactor[],MATCH("SVPT",TblFactor[#Headers],0),0)*
VLOOKUP($B21,TblGrupos[],MATCH("SVPT",TblGrupos[#Headers],0),0),"")</f>
        <v/>
      </c>
      <c r="Z21" s="92" t="str">
        <f ca="1">IFERROR(VLOOKUP($C21,INDIRECT("Tbl"&amp;Z$14),MATCH("Puntos",TblP01[#Headers],0),0)*
VLOOKUP($C21,TblFactor[],MATCH("SVPT",TblFactor[#Headers],0),0)*
VLOOKUP($B21,TblGrupos[],MATCH("SVPT",TblGrupos[#Headers],0),0),"")</f>
        <v/>
      </c>
      <c r="AA21" s="93" t="str">
        <f ca="1">IFERROR(VLOOKUP($C21,INDIRECT("Tbl"&amp;AA$14),MATCH("Puntos",TblP01[#Headers],0),0)*
VLOOKUP($C21,TblFactor[],MATCH("SVPT",TblFactor[#Headers],0),0)*
VLOOKUP($B21,TblGrupos[],MATCH("SVPT",TblGrupos[#Headers],0),0),"")</f>
        <v/>
      </c>
      <c r="AB21" s="92" t="str">
        <f ca="1">IFERROR(VLOOKUP($C21,INDIRECT("Tbl"&amp;AB$14),MATCH("Puntos",TblP01[#Headers],0),0)*
VLOOKUP($C21,TblFactor[],MATCH("SVPT",TblFactor[#Headers],0),0)*
VLOOKUP($B21,TblGrupos[],MATCH("SVPT",TblGrupos[#Headers],0),0),"")</f>
        <v/>
      </c>
      <c r="AC21" s="93" t="str">
        <f ca="1">IFERROR(VLOOKUP($C21,INDIRECT("Tbl"&amp;AC$14),MATCH("Puntos",TblP01[#Headers],0),0)*
VLOOKUP($C21,TblFactor[],MATCH("SVPT",TblFactor[#Headers],0),0)*
VLOOKUP($B21,TblGrupos[],MATCH("SVPT",TblGrupos[#Headers],0),0),"")</f>
        <v/>
      </c>
      <c r="AD21" s="92" t="str">
        <f ca="1">IFERROR(VLOOKUP($C21,INDIRECT("Tbl"&amp;AD$14),MATCH("Puntos",TblP01[#Headers],0),0)*
VLOOKUP($C21,TblFactor[],MATCH("SVPT",TblFactor[#Headers],0),0)*
VLOOKUP($B21,TblGrupos[],MATCH("SVPT",TblGrupos[#Headers],0),0),"")</f>
        <v/>
      </c>
      <c r="AE21" s="93" t="str">
        <f ca="1">IFERROR(VLOOKUP($C21,INDIRECT("Tbl"&amp;AE$14),MATCH("Puntos",TblP01[#Headers],0),0)*
VLOOKUP($C21,TblFactor[],MATCH("SVPT",TblFactor[#Headers],0),0)*
VLOOKUP($B21,TblGrupos[],MATCH("SVPT",TblGrupos[#Headers],0),0),"")</f>
        <v/>
      </c>
      <c r="AF21" s="92" t="str">
        <f ca="1">IFERROR(VLOOKUP($C21,INDIRECT("Tbl"&amp;AF$14),MATCH("Puntos",TblP01[#Headers],0),0)*
VLOOKUP($C21,TblFactor[],MATCH("SVPT",TblFactor[#Headers],0),0)*
VLOOKUP($B21,TblGrupos[],MATCH("SVPT",TblGrupos[#Headers],0),0),"")</f>
        <v/>
      </c>
      <c r="AG21" s="93" t="str">
        <f ca="1">IFERROR(VLOOKUP($C21,INDIRECT("Tbl"&amp;AG$14),MATCH("Puntos",TblP01[#Headers],0),0)*
VLOOKUP($C21,TblFactor[],MATCH("SVPT",TblFactor[#Headers],0),0)*
VLOOKUP($B21,TblGrupos[],MATCH("SVPT",TblGrupos[#Headers],0),0),"")</f>
        <v/>
      </c>
      <c r="AH21" s="92" t="str">
        <f ca="1">IFERROR(VLOOKUP($C21,INDIRECT("Tbl"&amp;AH$14),MATCH("Puntos",TblP01[#Headers],0),0)*
VLOOKUP($C21,TblFactor[],MATCH("SVPT",TblFactor[#Headers],0),0)*
VLOOKUP($B21,TblGrupos[],MATCH("SVPT",TblGrupos[#Headers],0),0),"")</f>
        <v/>
      </c>
      <c r="AI21" s="93" t="str">
        <f ca="1">IFERROR(VLOOKUP($C21,INDIRECT("Tbl"&amp;AI$14),MATCH("Puntos",TblP01[#Headers],0),0)*
VLOOKUP($C21,TblFactor[],MATCH("SVPT",TblFactor[#Headers],0),0)*
VLOOKUP($B21,TblGrupos[],MATCH("SVPT",TblGrupos[#Headers],0),0),"")</f>
        <v/>
      </c>
      <c r="AJ21" s="92" t="str">
        <f ca="1">IFERROR(VLOOKUP($C21,INDIRECT("Tbl"&amp;AJ$14),MATCH("Puntos",TblP01[#Headers],0),0)*
VLOOKUP($C21,TblFactor[],MATCH("SVPT",TblFactor[#Headers],0),0)*
VLOOKUP($B21,TblGrupos[],MATCH("SVPT",TblGrupos[#Headers],0),0),"")</f>
        <v/>
      </c>
      <c r="AK21" s="93" t="str">
        <f ca="1">IFERROR(VLOOKUP($C21,INDIRECT("Tbl"&amp;AK$14),MATCH("Puntos",TblP01[#Headers],0),0)*
VLOOKUP($C21,TblFactor[],MATCH("SVPT",TblFactor[#Headers],0),0)*
VLOOKUP($B21,TblGrupos[],MATCH("SVPT",TblGrupos[#Headers],0),0),"")</f>
        <v/>
      </c>
      <c r="AL21" s="92" t="str">
        <f ca="1">IFERROR(VLOOKUP($C21,INDIRECT("Tbl"&amp;AL$14),MATCH("Puntos",TblP01[#Headers],0),0)*
VLOOKUP($C21,TblFactor[],MATCH("SVPT",TblFactor[#Headers],0),0)*
VLOOKUP($B21,TblGrupos[],MATCH("SVPT",TblGrupos[#Headers],0),0),"")</f>
        <v/>
      </c>
      <c r="AM21" s="93" t="str">
        <f ca="1">IFERROR(VLOOKUP($C21,INDIRECT("Tbl"&amp;AM$14),MATCH("Puntos",TblP01[#Headers],0),0)*
VLOOKUP($C21,TblFactor[],MATCH("SVPT",TblFactor[#Headers],0),0)*
VLOOKUP($B21,TblGrupos[],MATCH("SVPT",TblGrupos[#Headers],0),0),"")</f>
        <v/>
      </c>
      <c r="AN21" s="92" t="str">
        <f ca="1">IFERROR(VLOOKUP($C21,INDIRECT("Tbl"&amp;AN$14),MATCH("Puntos",TblP01[#Headers],0),0)*
VLOOKUP($C21,TblFactor[],MATCH("SVPT",TblFactor[#Headers],0),0)*
VLOOKUP($B21,TblGrupos[],MATCH("SVPT",TblGrupos[#Headers],0),0),"")</f>
        <v/>
      </c>
      <c r="AO21" s="93" t="str">
        <f ca="1">IFERROR(VLOOKUP($C21,INDIRECT("Tbl"&amp;AO$14),MATCH("Puntos",TblP01[#Headers],0),0)*
VLOOKUP($C21,TblFactor[],MATCH("SVPT",TblFactor[#Headers],0),0)*
VLOOKUP($B21,TblGrupos[],MATCH("SVPT",TblGrupos[#Headers],0),0),"")</f>
        <v/>
      </c>
      <c r="AP21" s="92" t="str">
        <f ca="1">IFERROR(VLOOKUP($C21,INDIRECT("Tbl"&amp;AP$14),MATCH("Puntos",TblP01[#Headers],0),0)*
VLOOKUP($C21,TblFactor[],MATCH("SVPT",TblFactor[#Headers],0),0)*
VLOOKUP($B21,TblGrupos[],MATCH("SVPT",TblGrupos[#Headers],0),0),"")</f>
        <v/>
      </c>
      <c r="AQ21" s="93" t="str">
        <f ca="1">IFERROR(VLOOKUP($C21,INDIRECT("Tbl"&amp;AQ$14),MATCH("Puntos",TblP01[#Headers],0),0)*
VLOOKUP($C21,TblFactor[],MATCH("SVPT",TblFactor[#Headers],0),0)*
VLOOKUP($B21,TblGrupos[],MATCH("SVPT",TblGrupos[#Headers],0),0),"")</f>
        <v/>
      </c>
      <c r="AR21" s="92" t="str">
        <f ca="1">IFERROR(VLOOKUP($C21,INDIRECT("Tbl"&amp;AR$14),MATCH("Puntos",TblP01[#Headers],0),0)*
VLOOKUP($C21,TblFactor[],MATCH("SVPT",TblFactor[#Headers],0),0)*
VLOOKUP($B21,TblGrupos[],MATCH("SVPT",TblGrupos[#Headers],0),0),"")</f>
        <v/>
      </c>
      <c r="AS21" s="93" t="str">
        <f ca="1">IFERROR(VLOOKUP($C21,INDIRECT("Tbl"&amp;AS$14),MATCH("Puntos",TblP01[#Headers],0),0)*
VLOOKUP($C21,TblFactor[],MATCH("SVPT",TblFactor[#Headers],0),0)*
VLOOKUP($B21,TblGrupos[],MATCH("SVPT",TblGrupos[#Headers],0),0),"")</f>
        <v/>
      </c>
      <c r="AT21" s="92" t="str">
        <f ca="1">IFERROR(VLOOKUP($C21,INDIRECT("Tbl"&amp;AT$14),MATCH("Puntos",TblP01[#Headers],0),0)*
VLOOKUP($C21,TblFactor[],MATCH("SVPT",TblFactor[#Headers],0),0)*
VLOOKUP($B21,TblGrupos[],MATCH("SVPT",TblGrupos[#Headers],0),0),"")</f>
        <v/>
      </c>
      <c r="AU21" s="93" t="str">
        <f ca="1">IFERROR(VLOOKUP($C21,INDIRECT("Tbl"&amp;AU$14),MATCH("Puntos",TblP01[#Headers],0),0)*
VLOOKUP($C21,TblFactor[],MATCH("SVPT",TblFactor[#Headers],0),0)*
VLOOKUP($B21,TblGrupos[],MATCH("SVPT",TblGrupos[#Headers],0),0),"")</f>
        <v/>
      </c>
      <c r="AV21" s="92" t="str">
        <f ca="1">IFERROR(VLOOKUP($C21,INDIRECT("Tbl"&amp;AV$14),MATCH("Puntos",TblP01[#Headers],0),0)*
VLOOKUP($C21,TblFactor[],MATCH("SVPT",TblFactor[#Headers],0),0)*
VLOOKUP($B21,TblGrupos[],MATCH("SVPT",TblGrupos[#Headers],0),0),"")</f>
        <v/>
      </c>
      <c r="AW21" s="93" t="str">
        <f ca="1">IFERROR(VLOOKUP($C21,INDIRECT("Tbl"&amp;AW$14),MATCH("Puntos",TblP01[#Headers],0),0)*
VLOOKUP($C21,TblFactor[],MATCH("SVPT",TblFactor[#Headers],0),0)*
VLOOKUP($B21,TblGrupos[],MATCH("SVPT",TblGrupos[#Headers],0),0),"")</f>
        <v/>
      </c>
      <c r="AX21" s="92" t="str">
        <f ca="1">IFERROR(VLOOKUP($C21,INDIRECT("Tbl"&amp;AX$14),MATCH("Puntos",TblP01[#Headers],0),0)*
VLOOKUP($C21,TblFactor[],MATCH("SVPT",TblFactor[#Headers],0),0)*
VLOOKUP($B21,TblGrupos[],MATCH("SVPT",TblGrupos[#Headers],0),0),"")</f>
        <v/>
      </c>
      <c r="AY21" s="93" t="str">
        <f ca="1">IFERROR(VLOOKUP($C21,INDIRECT("Tbl"&amp;AY$14),MATCH("Puntos",TblP01[#Headers],0),0)*
VLOOKUP($C21,TblFactor[],MATCH("SVPT",TblFactor[#Headers],0),0)*
VLOOKUP($B21,TblGrupos[],MATCH("SVPT",TblGrupos[#Headers],0),0),"")</f>
        <v/>
      </c>
      <c r="AZ21" s="92" t="str">
        <f ca="1">IFERROR(VLOOKUP($C21,INDIRECT("Tbl"&amp;AZ$14),MATCH("Puntos",TblP01[#Headers],0),0)*
VLOOKUP($C21,TblFactor[],MATCH("SVPT",TblFactor[#Headers],0),0)*
VLOOKUP($B21,TblGrupos[],MATCH("SVPT",TblGrupos[#Headers],0),0),"")</f>
        <v/>
      </c>
      <c r="BA21" s="93" t="str">
        <f ca="1">IFERROR(VLOOKUP($C21,INDIRECT("Tbl"&amp;BA$14),MATCH("Puntos",TblP01[#Headers],0),0)*
VLOOKUP($C21,TblFactor[],MATCH("SVPT",TblFactor[#Headers],0),0)*
VLOOKUP($B21,TblGrupos[],MATCH("SVPT",TblGrupos[#Headers],0),0),"")</f>
        <v/>
      </c>
      <c r="BB21" s="92" t="str">
        <f ca="1">IFERROR(VLOOKUP($C21,INDIRECT("Tbl"&amp;BB$14),MATCH("Puntos",TblP01[#Headers],0),0)*
VLOOKUP($C21,TblFactor[],MATCH("SVPT",TblFactor[#Headers],0),0)*
VLOOKUP($B21,TblGrupos[],MATCH("SVPT",TblGrupos[#Headers],0),0),"")</f>
        <v/>
      </c>
      <c r="BC21" s="93" t="str">
        <f ca="1">IFERROR(VLOOKUP($C21,INDIRECT("Tbl"&amp;BC$14),MATCH("Puntos",TblP01[#Headers],0),0)*
VLOOKUP($C21,TblFactor[],MATCH("SVPT",TblFactor[#Headers],0),0)*
VLOOKUP($B21,TblGrupos[],MATCH("SVPT",TblGrupos[#Headers],0),0),"")</f>
        <v/>
      </c>
      <c r="BD21" s="94" t="str">
        <f ca="1">IFERROR(VLOOKUP($C21,INDIRECT("Tbl"&amp;BD$14),MATCH("Puntos",TblP01[#Headers],0),0)*
VLOOKUP($C21,TblFactor[],MATCH("SVPT",TblFactor[#Headers],0),0)*
VLOOKUP($B21,TblGrupos[],MATCH("SVPT",TblGrupos[#Headers],0),0),"")</f>
        <v/>
      </c>
    </row>
    <row r="22" spans="1:56" ht="11.25" customHeight="1" x14ac:dyDescent="0.25">
      <c r="A22" s="147">
        <v>7</v>
      </c>
      <c r="B22" s="87" t="str">
        <f>IF($C22="","",IFERROR(VLOOKUP($C22,Tbl_ListFactores[],MATCH(B$15,Tbl_ListFactores[#Headers],0),0),""))</f>
        <v>zz</v>
      </c>
      <c r="C22" s="88" t="s">
        <v>7</v>
      </c>
      <c r="D22" s="88" t="str">
        <f>IF($C22="","",IFERROR(VLOOKUP($C22,Tbl_ListFactores[],MATCH(D$15,Tbl_ListFactores[#Headers],0),0),""))</f>
        <v/>
      </c>
      <c r="E22" s="89" t="str">
        <f>IF($C22="","",IFERROR(VLOOKUP($C22,Tbl_ListFactores[],MATCH(E$15,Tbl_ListFactores[#Headers],0),0),""))</f>
        <v/>
      </c>
      <c r="F22" s="90">
        <f t="shared" ca="1" si="33"/>
        <v>0</v>
      </c>
      <c r="G22" s="91" t="str">
        <f ca="1">IFERROR(VLOOKUP($C22,INDIRECT("Tbl"&amp;G$14),MATCH("Puntos",TblP01[#Headers],0),0)*
VLOOKUP($C22,TblFactor[],MATCH("SVPT",TblFactor[#Headers],0),0)*
VLOOKUP($B22,TblGrupos[],MATCH("SVPT",TblGrupos[#Headers],0),0),"")</f>
        <v/>
      </c>
      <c r="H22" s="92" t="str">
        <f ca="1">IFERROR(VLOOKUP($C22,INDIRECT("Tbl"&amp;H$14),MATCH("Puntos",TblP01[#Headers],0),0)*
VLOOKUP($C22,TblFactor[],MATCH("SVPT",TblFactor[#Headers],0),0)*
VLOOKUP($B22,TblGrupos[],MATCH("SVPT",TblGrupos[#Headers],0),0),"")</f>
        <v/>
      </c>
      <c r="I22" s="93" t="str">
        <f ca="1">IFERROR(VLOOKUP($C22,INDIRECT("Tbl"&amp;I$14),MATCH("Puntos",TblP01[#Headers],0),0)*
VLOOKUP($C22,TblFactor[],MATCH("SVPT",TblFactor[#Headers],0),0)*
VLOOKUP($B22,TblGrupos[],MATCH("SVPT",TblGrupos[#Headers],0),0),"")</f>
        <v/>
      </c>
      <c r="J22" s="92" t="str">
        <f ca="1">IFERROR(VLOOKUP($C22,INDIRECT("Tbl"&amp;J$14),MATCH("Puntos",TblP01[#Headers],0),0)*
VLOOKUP($C22,TblFactor[],MATCH("SVPT",TblFactor[#Headers],0),0)*
VLOOKUP($B22,TblGrupos[],MATCH("SVPT",TblGrupos[#Headers],0),0),"")</f>
        <v/>
      </c>
      <c r="K22" s="93" t="str">
        <f ca="1">IFERROR(VLOOKUP($C22,INDIRECT("Tbl"&amp;K$14),MATCH("Puntos",TblP01[#Headers],0),0)*
VLOOKUP($C22,TblFactor[],MATCH("SVPT",TblFactor[#Headers],0),0)*
VLOOKUP($B22,TblGrupos[],MATCH("SVPT",TblGrupos[#Headers],0),0),"")</f>
        <v/>
      </c>
      <c r="L22" s="92" t="str">
        <f ca="1">IFERROR(VLOOKUP($C22,INDIRECT("Tbl"&amp;L$14),MATCH("Puntos",TblP01[#Headers],0),0)*
VLOOKUP($C22,TblFactor[],MATCH("SVPT",TblFactor[#Headers],0),0)*
VLOOKUP($B22,TblGrupos[],MATCH("SVPT",TblGrupos[#Headers],0),0),"")</f>
        <v/>
      </c>
      <c r="M22" s="93" t="str">
        <f ca="1">IFERROR(VLOOKUP($C22,INDIRECT("Tbl"&amp;M$14),MATCH("Puntos",TblP01[#Headers],0),0)*
VLOOKUP($C22,TblFactor[],MATCH("SVPT",TblFactor[#Headers],0),0)*
VLOOKUP($B22,TblGrupos[],MATCH("SVPT",TblGrupos[#Headers],0),0),"")</f>
        <v/>
      </c>
      <c r="N22" s="92" t="str">
        <f ca="1">IFERROR(VLOOKUP($C22,INDIRECT("Tbl"&amp;N$14),MATCH("Puntos",TblP01[#Headers],0),0)*
VLOOKUP($C22,TblFactor[],MATCH("SVPT",TblFactor[#Headers],0),0)*
VLOOKUP($B22,TblGrupos[],MATCH("SVPT",TblGrupos[#Headers],0),0),"")</f>
        <v/>
      </c>
      <c r="O22" s="93" t="str">
        <f ca="1">IFERROR(VLOOKUP($C22,INDIRECT("Tbl"&amp;O$14),MATCH("Puntos",TblP01[#Headers],0),0)*
VLOOKUP($C22,TblFactor[],MATCH("SVPT",TblFactor[#Headers],0),0)*
VLOOKUP($B22,TblGrupos[],MATCH("SVPT",TblGrupos[#Headers],0),0),"")</f>
        <v/>
      </c>
      <c r="P22" s="92" t="str">
        <f ca="1">IFERROR(VLOOKUP($C22,INDIRECT("Tbl"&amp;P$14),MATCH("Puntos",TblP01[#Headers],0),0)*
VLOOKUP($C22,TblFactor[],MATCH("SVPT",TblFactor[#Headers],0),0)*
VLOOKUP($B22,TblGrupos[],MATCH("SVPT",TblGrupos[#Headers],0),0),"")</f>
        <v/>
      </c>
      <c r="Q22" s="92" t="str">
        <f ca="1">IFERROR(VLOOKUP($C22,INDIRECT("Tbl"&amp;Q$14),MATCH("Puntos",TblP01[#Headers],0),0)*
VLOOKUP($C22,TblFactor[],MATCH("SVPT",TblFactor[#Headers],0),0)*
VLOOKUP($B22,TblGrupos[],MATCH("SVPT",TblGrupos[#Headers],0),0),"")</f>
        <v/>
      </c>
      <c r="R22" s="92" t="str">
        <f ca="1">IFERROR(VLOOKUP($C22,INDIRECT("Tbl"&amp;R$14),MATCH("Puntos",TblP01[#Headers],0),0)*
VLOOKUP($C22,TblFactor[],MATCH("SVPT",TblFactor[#Headers],0),0)*
VLOOKUP($B22,TblGrupos[],MATCH("SVPT",TblGrupos[#Headers],0),0),"")</f>
        <v/>
      </c>
      <c r="S22" s="93" t="str">
        <f ca="1">IFERROR(VLOOKUP($C22,INDIRECT("Tbl"&amp;S$14),MATCH("Puntos",TblP01[#Headers],0),0)*
VLOOKUP($C22,TblFactor[],MATCH("SVPT",TblFactor[#Headers],0),0)*
VLOOKUP($B22,TblGrupos[],MATCH("SVPT",TblGrupos[#Headers],0),0),"")</f>
        <v/>
      </c>
      <c r="T22" s="92" t="str">
        <f ca="1">IFERROR(VLOOKUP($C22,INDIRECT("Tbl"&amp;T$14),MATCH("Puntos",TblP01[#Headers],0),0)*
VLOOKUP($C22,TblFactor[],MATCH("SVPT",TblFactor[#Headers],0),0)*
VLOOKUP($B22,TblGrupos[],MATCH("SVPT",TblGrupos[#Headers],0),0),"")</f>
        <v/>
      </c>
      <c r="U22" s="93" t="str">
        <f ca="1">IFERROR(VLOOKUP($C22,INDIRECT("Tbl"&amp;U$14),MATCH("Puntos",TblP01[#Headers],0),0)*
VLOOKUP($C22,TblFactor[],MATCH("SVPT",TblFactor[#Headers],0),0)*
VLOOKUP($B22,TblGrupos[],MATCH("SVPT",TblGrupos[#Headers],0),0),"")</f>
        <v/>
      </c>
      <c r="V22" s="92" t="str">
        <f ca="1">IFERROR(VLOOKUP($C22,INDIRECT("Tbl"&amp;V$14),MATCH("Puntos",TblP01[#Headers],0),0)*
VLOOKUP($C22,TblFactor[],MATCH("SVPT",TblFactor[#Headers],0),0)*
VLOOKUP($B22,TblGrupos[],MATCH("SVPT",TblGrupos[#Headers],0),0),"")</f>
        <v/>
      </c>
      <c r="W22" s="93" t="str">
        <f ca="1">IFERROR(VLOOKUP($C22,INDIRECT("Tbl"&amp;W$14),MATCH("Puntos",TblP01[#Headers],0),0)*
VLOOKUP($C22,TblFactor[],MATCH("SVPT",TblFactor[#Headers],0),0)*
VLOOKUP($B22,TblGrupos[],MATCH("SVPT",TblGrupos[#Headers],0),0),"")</f>
        <v/>
      </c>
      <c r="X22" s="92" t="str">
        <f ca="1">IFERROR(VLOOKUP($C22,INDIRECT("Tbl"&amp;X$14),MATCH("Puntos",TblP01[#Headers],0),0)*
VLOOKUP($C22,TblFactor[],MATCH("SVPT",TblFactor[#Headers],0),0)*
VLOOKUP($B22,TblGrupos[],MATCH("SVPT",TblGrupos[#Headers],0),0),"")</f>
        <v/>
      </c>
      <c r="Y22" s="93" t="str">
        <f ca="1">IFERROR(VLOOKUP($C22,INDIRECT("Tbl"&amp;Y$14),MATCH("Puntos",TblP01[#Headers],0),0)*
VLOOKUP($C22,TblFactor[],MATCH("SVPT",TblFactor[#Headers],0),0)*
VLOOKUP($B22,TblGrupos[],MATCH("SVPT",TblGrupos[#Headers],0),0),"")</f>
        <v/>
      </c>
      <c r="Z22" s="92" t="str">
        <f ca="1">IFERROR(VLOOKUP($C22,INDIRECT("Tbl"&amp;Z$14),MATCH("Puntos",TblP01[#Headers],0),0)*
VLOOKUP($C22,TblFactor[],MATCH("SVPT",TblFactor[#Headers],0),0)*
VLOOKUP($B22,TblGrupos[],MATCH("SVPT",TblGrupos[#Headers],0),0),"")</f>
        <v/>
      </c>
      <c r="AA22" s="93" t="str">
        <f ca="1">IFERROR(VLOOKUP($C22,INDIRECT("Tbl"&amp;AA$14),MATCH("Puntos",TblP01[#Headers],0),0)*
VLOOKUP($C22,TblFactor[],MATCH("SVPT",TblFactor[#Headers],0),0)*
VLOOKUP($B22,TblGrupos[],MATCH("SVPT",TblGrupos[#Headers],0),0),"")</f>
        <v/>
      </c>
      <c r="AB22" s="92" t="str">
        <f ca="1">IFERROR(VLOOKUP($C22,INDIRECT("Tbl"&amp;AB$14),MATCH("Puntos",TblP01[#Headers],0),0)*
VLOOKUP($C22,TblFactor[],MATCH("SVPT",TblFactor[#Headers],0),0)*
VLOOKUP($B22,TblGrupos[],MATCH("SVPT",TblGrupos[#Headers],0),0),"")</f>
        <v/>
      </c>
      <c r="AC22" s="93" t="str">
        <f ca="1">IFERROR(VLOOKUP($C22,INDIRECT("Tbl"&amp;AC$14),MATCH("Puntos",TblP01[#Headers],0),0)*
VLOOKUP($C22,TblFactor[],MATCH("SVPT",TblFactor[#Headers],0),0)*
VLOOKUP($B22,TblGrupos[],MATCH("SVPT",TblGrupos[#Headers],0),0),"")</f>
        <v/>
      </c>
      <c r="AD22" s="92" t="str">
        <f ca="1">IFERROR(VLOOKUP($C22,INDIRECT("Tbl"&amp;AD$14),MATCH("Puntos",TblP01[#Headers],0),0)*
VLOOKUP($C22,TblFactor[],MATCH("SVPT",TblFactor[#Headers],0),0)*
VLOOKUP($B22,TblGrupos[],MATCH("SVPT",TblGrupos[#Headers],0),0),"")</f>
        <v/>
      </c>
      <c r="AE22" s="93" t="str">
        <f ca="1">IFERROR(VLOOKUP($C22,INDIRECT("Tbl"&amp;AE$14),MATCH("Puntos",TblP01[#Headers],0),0)*
VLOOKUP($C22,TblFactor[],MATCH("SVPT",TblFactor[#Headers],0),0)*
VLOOKUP($B22,TblGrupos[],MATCH("SVPT",TblGrupos[#Headers],0),0),"")</f>
        <v/>
      </c>
      <c r="AF22" s="92" t="str">
        <f ca="1">IFERROR(VLOOKUP($C22,INDIRECT("Tbl"&amp;AF$14),MATCH("Puntos",TblP01[#Headers],0),0)*
VLOOKUP($C22,TblFactor[],MATCH("SVPT",TblFactor[#Headers],0),0)*
VLOOKUP($B22,TblGrupos[],MATCH("SVPT",TblGrupos[#Headers],0),0),"")</f>
        <v/>
      </c>
      <c r="AG22" s="93" t="str">
        <f ca="1">IFERROR(VLOOKUP($C22,INDIRECT("Tbl"&amp;AG$14),MATCH("Puntos",TblP01[#Headers],0),0)*
VLOOKUP($C22,TblFactor[],MATCH("SVPT",TblFactor[#Headers],0),0)*
VLOOKUP($B22,TblGrupos[],MATCH("SVPT",TblGrupos[#Headers],0),0),"")</f>
        <v/>
      </c>
      <c r="AH22" s="92" t="str">
        <f ca="1">IFERROR(VLOOKUP($C22,INDIRECT("Tbl"&amp;AH$14),MATCH("Puntos",TblP01[#Headers],0),0)*
VLOOKUP($C22,TblFactor[],MATCH("SVPT",TblFactor[#Headers],0),0)*
VLOOKUP($B22,TblGrupos[],MATCH("SVPT",TblGrupos[#Headers],0),0),"")</f>
        <v/>
      </c>
      <c r="AI22" s="93" t="str">
        <f ca="1">IFERROR(VLOOKUP($C22,INDIRECT("Tbl"&amp;AI$14),MATCH("Puntos",TblP01[#Headers],0),0)*
VLOOKUP($C22,TblFactor[],MATCH("SVPT",TblFactor[#Headers],0),0)*
VLOOKUP($B22,TblGrupos[],MATCH("SVPT",TblGrupos[#Headers],0),0),"")</f>
        <v/>
      </c>
      <c r="AJ22" s="92" t="str">
        <f ca="1">IFERROR(VLOOKUP($C22,INDIRECT("Tbl"&amp;AJ$14),MATCH("Puntos",TblP01[#Headers],0),0)*
VLOOKUP($C22,TblFactor[],MATCH("SVPT",TblFactor[#Headers],0),0)*
VLOOKUP($B22,TblGrupos[],MATCH("SVPT",TblGrupos[#Headers],0),0),"")</f>
        <v/>
      </c>
      <c r="AK22" s="93" t="str">
        <f ca="1">IFERROR(VLOOKUP($C22,INDIRECT("Tbl"&amp;AK$14),MATCH("Puntos",TblP01[#Headers],0),0)*
VLOOKUP($C22,TblFactor[],MATCH("SVPT",TblFactor[#Headers],0),0)*
VLOOKUP($B22,TblGrupos[],MATCH("SVPT",TblGrupos[#Headers],0),0),"")</f>
        <v/>
      </c>
      <c r="AL22" s="92" t="str">
        <f ca="1">IFERROR(VLOOKUP($C22,INDIRECT("Tbl"&amp;AL$14),MATCH("Puntos",TblP01[#Headers],0),0)*
VLOOKUP($C22,TblFactor[],MATCH("SVPT",TblFactor[#Headers],0),0)*
VLOOKUP($B22,TblGrupos[],MATCH("SVPT",TblGrupos[#Headers],0),0),"")</f>
        <v/>
      </c>
      <c r="AM22" s="93" t="str">
        <f ca="1">IFERROR(VLOOKUP($C22,INDIRECT("Tbl"&amp;AM$14),MATCH("Puntos",TblP01[#Headers],0),0)*
VLOOKUP($C22,TblFactor[],MATCH("SVPT",TblFactor[#Headers],0),0)*
VLOOKUP($B22,TblGrupos[],MATCH("SVPT",TblGrupos[#Headers],0),0),"")</f>
        <v/>
      </c>
      <c r="AN22" s="92" t="str">
        <f ca="1">IFERROR(VLOOKUP($C22,INDIRECT("Tbl"&amp;AN$14),MATCH("Puntos",TblP01[#Headers],0),0)*
VLOOKUP($C22,TblFactor[],MATCH("SVPT",TblFactor[#Headers],0),0)*
VLOOKUP($B22,TblGrupos[],MATCH("SVPT",TblGrupos[#Headers],0),0),"")</f>
        <v/>
      </c>
      <c r="AO22" s="93" t="str">
        <f ca="1">IFERROR(VLOOKUP($C22,INDIRECT("Tbl"&amp;AO$14),MATCH("Puntos",TblP01[#Headers],0),0)*
VLOOKUP($C22,TblFactor[],MATCH("SVPT",TblFactor[#Headers],0),0)*
VLOOKUP($B22,TblGrupos[],MATCH("SVPT",TblGrupos[#Headers],0),0),"")</f>
        <v/>
      </c>
      <c r="AP22" s="92" t="str">
        <f ca="1">IFERROR(VLOOKUP($C22,INDIRECT("Tbl"&amp;AP$14),MATCH("Puntos",TblP01[#Headers],0),0)*
VLOOKUP($C22,TblFactor[],MATCH("SVPT",TblFactor[#Headers],0),0)*
VLOOKUP($B22,TblGrupos[],MATCH("SVPT",TblGrupos[#Headers],0),0),"")</f>
        <v/>
      </c>
      <c r="AQ22" s="93" t="str">
        <f ca="1">IFERROR(VLOOKUP($C22,INDIRECT("Tbl"&amp;AQ$14),MATCH("Puntos",TblP01[#Headers],0),0)*
VLOOKUP($C22,TblFactor[],MATCH("SVPT",TblFactor[#Headers],0),0)*
VLOOKUP($B22,TblGrupos[],MATCH("SVPT",TblGrupos[#Headers],0),0),"")</f>
        <v/>
      </c>
      <c r="AR22" s="92" t="str">
        <f ca="1">IFERROR(VLOOKUP($C22,INDIRECT("Tbl"&amp;AR$14),MATCH("Puntos",TblP01[#Headers],0),0)*
VLOOKUP($C22,TblFactor[],MATCH("SVPT",TblFactor[#Headers],0),0)*
VLOOKUP($B22,TblGrupos[],MATCH("SVPT",TblGrupos[#Headers],0),0),"")</f>
        <v/>
      </c>
      <c r="AS22" s="93" t="str">
        <f ca="1">IFERROR(VLOOKUP($C22,INDIRECT("Tbl"&amp;AS$14),MATCH("Puntos",TblP01[#Headers],0),0)*
VLOOKUP($C22,TblFactor[],MATCH("SVPT",TblFactor[#Headers],0),0)*
VLOOKUP($B22,TblGrupos[],MATCH("SVPT",TblGrupos[#Headers],0),0),"")</f>
        <v/>
      </c>
      <c r="AT22" s="92" t="str">
        <f ca="1">IFERROR(VLOOKUP($C22,INDIRECT("Tbl"&amp;AT$14),MATCH("Puntos",TblP01[#Headers],0),0)*
VLOOKUP($C22,TblFactor[],MATCH("SVPT",TblFactor[#Headers],0),0)*
VLOOKUP($B22,TblGrupos[],MATCH("SVPT",TblGrupos[#Headers],0),0),"")</f>
        <v/>
      </c>
      <c r="AU22" s="93" t="str">
        <f ca="1">IFERROR(VLOOKUP($C22,INDIRECT("Tbl"&amp;AU$14),MATCH("Puntos",TblP01[#Headers],0),0)*
VLOOKUP($C22,TblFactor[],MATCH("SVPT",TblFactor[#Headers],0),0)*
VLOOKUP($B22,TblGrupos[],MATCH("SVPT",TblGrupos[#Headers],0),0),"")</f>
        <v/>
      </c>
      <c r="AV22" s="92" t="str">
        <f ca="1">IFERROR(VLOOKUP($C22,INDIRECT("Tbl"&amp;AV$14),MATCH("Puntos",TblP01[#Headers],0),0)*
VLOOKUP($C22,TblFactor[],MATCH("SVPT",TblFactor[#Headers],0),0)*
VLOOKUP($B22,TblGrupos[],MATCH("SVPT",TblGrupos[#Headers],0),0),"")</f>
        <v/>
      </c>
      <c r="AW22" s="93" t="str">
        <f ca="1">IFERROR(VLOOKUP($C22,INDIRECT("Tbl"&amp;AW$14),MATCH("Puntos",TblP01[#Headers],0),0)*
VLOOKUP($C22,TblFactor[],MATCH("SVPT",TblFactor[#Headers],0),0)*
VLOOKUP($B22,TblGrupos[],MATCH("SVPT",TblGrupos[#Headers],0),0),"")</f>
        <v/>
      </c>
      <c r="AX22" s="92" t="str">
        <f ca="1">IFERROR(VLOOKUP($C22,INDIRECT("Tbl"&amp;AX$14),MATCH("Puntos",TblP01[#Headers],0),0)*
VLOOKUP($C22,TblFactor[],MATCH("SVPT",TblFactor[#Headers],0),0)*
VLOOKUP($B22,TblGrupos[],MATCH("SVPT",TblGrupos[#Headers],0),0),"")</f>
        <v/>
      </c>
      <c r="AY22" s="93" t="str">
        <f ca="1">IFERROR(VLOOKUP($C22,INDIRECT("Tbl"&amp;AY$14),MATCH("Puntos",TblP01[#Headers],0),0)*
VLOOKUP($C22,TblFactor[],MATCH("SVPT",TblFactor[#Headers],0),0)*
VLOOKUP($B22,TblGrupos[],MATCH("SVPT",TblGrupos[#Headers],0),0),"")</f>
        <v/>
      </c>
      <c r="AZ22" s="92" t="str">
        <f ca="1">IFERROR(VLOOKUP($C22,INDIRECT("Tbl"&amp;AZ$14),MATCH("Puntos",TblP01[#Headers],0),0)*
VLOOKUP($C22,TblFactor[],MATCH("SVPT",TblFactor[#Headers],0),0)*
VLOOKUP($B22,TblGrupos[],MATCH("SVPT",TblGrupos[#Headers],0),0),"")</f>
        <v/>
      </c>
      <c r="BA22" s="93" t="str">
        <f ca="1">IFERROR(VLOOKUP($C22,INDIRECT("Tbl"&amp;BA$14),MATCH("Puntos",TblP01[#Headers],0),0)*
VLOOKUP($C22,TblFactor[],MATCH("SVPT",TblFactor[#Headers],0),0)*
VLOOKUP($B22,TblGrupos[],MATCH("SVPT",TblGrupos[#Headers],0),0),"")</f>
        <v/>
      </c>
      <c r="BB22" s="92" t="str">
        <f ca="1">IFERROR(VLOOKUP($C22,INDIRECT("Tbl"&amp;BB$14),MATCH("Puntos",TblP01[#Headers],0),0)*
VLOOKUP($C22,TblFactor[],MATCH("SVPT",TblFactor[#Headers],0),0)*
VLOOKUP($B22,TblGrupos[],MATCH("SVPT",TblGrupos[#Headers],0),0),"")</f>
        <v/>
      </c>
      <c r="BC22" s="93" t="str">
        <f ca="1">IFERROR(VLOOKUP($C22,INDIRECT("Tbl"&amp;BC$14),MATCH("Puntos",TblP01[#Headers],0),0)*
VLOOKUP($C22,TblFactor[],MATCH("SVPT",TblFactor[#Headers],0),0)*
VLOOKUP($B22,TblGrupos[],MATCH("SVPT",TblGrupos[#Headers],0),0),"")</f>
        <v/>
      </c>
      <c r="BD22" s="94" t="str">
        <f ca="1">IFERROR(VLOOKUP($C22,INDIRECT("Tbl"&amp;BD$14),MATCH("Puntos",TblP01[#Headers],0),0)*
VLOOKUP($C22,TblFactor[],MATCH("SVPT",TblFactor[#Headers],0),0)*
VLOOKUP($B22,TblGrupos[],MATCH("SVPT",TblGrupos[#Headers],0),0),"")</f>
        <v/>
      </c>
    </row>
    <row r="23" spans="1:56" ht="11.25" customHeight="1" x14ac:dyDescent="0.25">
      <c r="A23" s="147">
        <v>8</v>
      </c>
      <c r="B23" s="87" t="str">
        <f>IF($C23="","",IFERROR(VLOOKUP($C23,Tbl_ListFactores[],MATCH(B$15,Tbl_ListFactores[#Headers],0),0),""))</f>
        <v>zz</v>
      </c>
      <c r="C23" s="88" t="s">
        <v>8</v>
      </c>
      <c r="D23" s="88" t="str">
        <f>IF($C23="","",IFERROR(VLOOKUP($C23,Tbl_ListFactores[],MATCH(D$15,Tbl_ListFactores[#Headers],0),0),""))</f>
        <v/>
      </c>
      <c r="E23" s="89" t="str">
        <f>IF($C23="","",IFERROR(VLOOKUP($C23,Tbl_ListFactores[],MATCH(E$15,Tbl_ListFactores[#Headers],0),0),""))</f>
        <v/>
      </c>
      <c r="F23" s="90">
        <f t="shared" ca="1" si="33"/>
        <v>0</v>
      </c>
      <c r="G23" s="91" t="str">
        <f ca="1">IFERROR(VLOOKUP($C23,INDIRECT("Tbl"&amp;G$14),MATCH("Puntos",TblP01[#Headers],0),0)*
VLOOKUP($C23,TblFactor[],MATCH("SVPT",TblFactor[#Headers],0),0)*
VLOOKUP($B23,TblGrupos[],MATCH("SVPT",TblGrupos[#Headers],0),0),"")</f>
        <v/>
      </c>
      <c r="H23" s="92" t="str">
        <f ca="1">IFERROR(VLOOKUP($C23,INDIRECT("Tbl"&amp;H$14),MATCH("Puntos",TblP01[#Headers],0),0)*
VLOOKUP($C23,TblFactor[],MATCH("SVPT",TblFactor[#Headers],0),0)*
VLOOKUP($B23,TblGrupos[],MATCH("SVPT",TblGrupos[#Headers],0),0),"")</f>
        <v/>
      </c>
      <c r="I23" s="93" t="str">
        <f ca="1">IFERROR(VLOOKUP($C23,INDIRECT("Tbl"&amp;I$14),MATCH("Puntos",TblP01[#Headers],0),0)*
VLOOKUP($C23,TblFactor[],MATCH("SVPT",TblFactor[#Headers],0),0)*
VLOOKUP($B23,TblGrupos[],MATCH("SVPT",TblGrupos[#Headers],0),0),"")</f>
        <v/>
      </c>
      <c r="J23" s="92" t="str">
        <f ca="1">IFERROR(VLOOKUP($C23,INDIRECT("Tbl"&amp;J$14),MATCH("Puntos",TblP01[#Headers],0),0)*
VLOOKUP($C23,TblFactor[],MATCH("SVPT",TblFactor[#Headers],0),0)*
VLOOKUP($B23,TblGrupos[],MATCH("SVPT",TblGrupos[#Headers],0),0),"")</f>
        <v/>
      </c>
      <c r="K23" s="93" t="str">
        <f ca="1">IFERROR(VLOOKUP($C23,INDIRECT("Tbl"&amp;K$14),MATCH("Puntos",TblP01[#Headers],0),0)*
VLOOKUP($C23,TblFactor[],MATCH("SVPT",TblFactor[#Headers],0),0)*
VLOOKUP($B23,TblGrupos[],MATCH("SVPT",TblGrupos[#Headers],0),0),"")</f>
        <v/>
      </c>
      <c r="L23" s="92" t="str">
        <f ca="1">IFERROR(VLOOKUP($C23,INDIRECT("Tbl"&amp;L$14),MATCH("Puntos",TblP01[#Headers],0),0)*
VLOOKUP($C23,TblFactor[],MATCH("SVPT",TblFactor[#Headers],0),0)*
VLOOKUP($B23,TblGrupos[],MATCH("SVPT",TblGrupos[#Headers],0),0),"")</f>
        <v/>
      </c>
      <c r="M23" s="93" t="str">
        <f ca="1">IFERROR(VLOOKUP($C23,INDIRECT("Tbl"&amp;M$14),MATCH("Puntos",TblP01[#Headers],0),0)*
VLOOKUP($C23,TblFactor[],MATCH("SVPT",TblFactor[#Headers],0),0)*
VLOOKUP($B23,TblGrupos[],MATCH("SVPT",TblGrupos[#Headers],0),0),"")</f>
        <v/>
      </c>
      <c r="N23" s="92" t="str">
        <f ca="1">IFERROR(VLOOKUP($C23,INDIRECT("Tbl"&amp;N$14),MATCH("Puntos",TblP01[#Headers],0),0)*
VLOOKUP($C23,TblFactor[],MATCH("SVPT",TblFactor[#Headers],0),0)*
VLOOKUP($B23,TblGrupos[],MATCH("SVPT",TblGrupos[#Headers],0),0),"")</f>
        <v/>
      </c>
      <c r="O23" s="93" t="str">
        <f ca="1">IFERROR(VLOOKUP($C23,INDIRECT("Tbl"&amp;O$14),MATCH("Puntos",TblP01[#Headers],0),0)*
VLOOKUP($C23,TblFactor[],MATCH("SVPT",TblFactor[#Headers],0),0)*
VLOOKUP($B23,TblGrupos[],MATCH("SVPT",TblGrupos[#Headers],0),0),"")</f>
        <v/>
      </c>
      <c r="P23" s="92" t="str">
        <f ca="1">IFERROR(VLOOKUP($C23,INDIRECT("Tbl"&amp;P$14),MATCH("Puntos",TblP01[#Headers],0),0)*
VLOOKUP($C23,TblFactor[],MATCH("SVPT",TblFactor[#Headers],0),0)*
VLOOKUP($B23,TblGrupos[],MATCH("SVPT",TblGrupos[#Headers],0),0),"")</f>
        <v/>
      </c>
      <c r="Q23" s="92" t="str">
        <f ca="1">IFERROR(VLOOKUP($C23,INDIRECT("Tbl"&amp;Q$14),MATCH("Puntos",TblP01[#Headers],0),0)*
VLOOKUP($C23,TblFactor[],MATCH("SVPT",TblFactor[#Headers],0),0)*
VLOOKUP($B23,TblGrupos[],MATCH("SVPT",TblGrupos[#Headers],0),0),"")</f>
        <v/>
      </c>
      <c r="R23" s="92" t="str">
        <f ca="1">IFERROR(VLOOKUP($C23,INDIRECT("Tbl"&amp;R$14),MATCH("Puntos",TblP01[#Headers],0),0)*
VLOOKUP($C23,TblFactor[],MATCH("SVPT",TblFactor[#Headers],0),0)*
VLOOKUP($B23,TblGrupos[],MATCH("SVPT",TblGrupos[#Headers],0),0),"")</f>
        <v/>
      </c>
      <c r="S23" s="93" t="str">
        <f ca="1">IFERROR(VLOOKUP($C23,INDIRECT("Tbl"&amp;S$14),MATCH("Puntos",TblP01[#Headers],0),0)*
VLOOKUP($C23,TblFactor[],MATCH("SVPT",TblFactor[#Headers],0),0)*
VLOOKUP($B23,TblGrupos[],MATCH("SVPT",TblGrupos[#Headers],0),0),"")</f>
        <v/>
      </c>
      <c r="T23" s="92" t="str">
        <f ca="1">IFERROR(VLOOKUP($C23,INDIRECT("Tbl"&amp;T$14),MATCH("Puntos",TblP01[#Headers],0),0)*
VLOOKUP($C23,TblFactor[],MATCH("SVPT",TblFactor[#Headers],0),0)*
VLOOKUP($B23,TblGrupos[],MATCH("SVPT",TblGrupos[#Headers],0),0),"")</f>
        <v/>
      </c>
      <c r="U23" s="93" t="str">
        <f ca="1">IFERROR(VLOOKUP($C23,INDIRECT("Tbl"&amp;U$14),MATCH("Puntos",TblP01[#Headers],0),0)*
VLOOKUP($C23,TblFactor[],MATCH("SVPT",TblFactor[#Headers],0),0)*
VLOOKUP($B23,TblGrupos[],MATCH("SVPT",TblGrupos[#Headers],0),0),"")</f>
        <v/>
      </c>
      <c r="V23" s="92" t="str">
        <f ca="1">IFERROR(VLOOKUP($C23,INDIRECT("Tbl"&amp;V$14),MATCH("Puntos",TblP01[#Headers],0),0)*
VLOOKUP($C23,TblFactor[],MATCH("SVPT",TblFactor[#Headers],0),0)*
VLOOKUP($B23,TblGrupos[],MATCH("SVPT",TblGrupos[#Headers],0),0),"")</f>
        <v/>
      </c>
      <c r="W23" s="93" t="str">
        <f ca="1">IFERROR(VLOOKUP($C23,INDIRECT("Tbl"&amp;W$14),MATCH("Puntos",TblP01[#Headers],0),0)*
VLOOKUP($C23,TblFactor[],MATCH("SVPT",TblFactor[#Headers],0),0)*
VLOOKUP($B23,TblGrupos[],MATCH("SVPT",TblGrupos[#Headers],0),0),"")</f>
        <v/>
      </c>
      <c r="X23" s="92" t="str">
        <f ca="1">IFERROR(VLOOKUP($C23,INDIRECT("Tbl"&amp;X$14),MATCH("Puntos",TblP01[#Headers],0),0)*
VLOOKUP($C23,TblFactor[],MATCH("SVPT",TblFactor[#Headers],0),0)*
VLOOKUP($B23,TblGrupos[],MATCH("SVPT",TblGrupos[#Headers],0),0),"")</f>
        <v/>
      </c>
      <c r="Y23" s="93" t="str">
        <f ca="1">IFERROR(VLOOKUP($C23,INDIRECT("Tbl"&amp;Y$14),MATCH("Puntos",TblP01[#Headers],0),0)*
VLOOKUP($C23,TblFactor[],MATCH("SVPT",TblFactor[#Headers],0),0)*
VLOOKUP($B23,TblGrupos[],MATCH("SVPT",TblGrupos[#Headers],0),0),"")</f>
        <v/>
      </c>
      <c r="Z23" s="92" t="str">
        <f ca="1">IFERROR(VLOOKUP($C23,INDIRECT("Tbl"&amp;Z$14),MATCH("Puntos",TblP01[#Headers],0),0)*
VLOOKUP($C23,TblFactor[],MATCH("SVPT",TblFactor[#Headers],0),0)*
VLOOKUP($B23,TblGrupos[],MATCH("SVPT",TblGrupos[#Headers],0),0),"")</f>
        <v/>
      </c>
      <c r="AA23" s="93" t="str">
        <f ca="1">IFERROR(VLOOKUP($C23,INDIRECT("Tbl"&amp;AA$14),MATCH("Puntos",TblP01[#Headers],0),0)*
VLOOKUP($C23,TblFactor[],MATCH("SVPT",TblFactor[#Headers],0),0)*
VLOOKUP($B23,TblGrupos[],MATCH("SVPT",TblGrupos[#Headers],0),0),"")</f>
        <v/>
      </c>
      <c r="AB23" s="92" t="str">
        <f ca="1">IFERROR(VLOOKUP($C23,INDIRECT("Tbl"&amp;AB$14),MATCH("Puntos",TblP01[#Headers],0),0)*
VLOOKUP($C23,TblFactor[],MATCH("SVPT",TblFactor[#Headers],0),0)*
VLOOKUP($B23,TblGrupos[],MATCH("SVPT",TblGrupos[#Headers],0),0),"")</f>
        <v/>
      </c>
      <c r="AC23" s="93" t="str">
        <f ca="1">IFERROR(VLOOKUP($C23,INDIRECT("Tbl"&amp;AC$14),MATCH("Puntos",TblP01[#Headers],0),0)*
VLOOKUP($C23,TblFactor[],MATCH("SVPT",TblFactor[#Headers],0),0)*
VLOOKUP($B23,TblGrupos[],MATCH("SVPT",TblGrupos[#Headers],0),0),"")</f>
        <v/>
      </c>
      <c r="AD23" s="92" t="str">
        <f ca="1">IFERROR(VLOOKUP($C23,INDIRECT("Tbl"&amp;AD$14),MATCH("Puntos",TblP01[#Headers],0),0)*
VLOOKUP($C23,TblFactor[],MATCH("SVPT",TblFactor[#Headers],0),0)*
VLOOKUP($B23,TblGrupos[],MATCH("SVPT",TblGrupos[#Headers],0),0),"")</f>
        <v/>
      </c>
      <c r="AE23" s="93" t="str">
        <f ca="1">IFERROR(VLOOKUP($C23,INDIRECT("Tbl"&amp;AE$14),MATCH("Puntos",TblP01[#Headers],0),0)*
VLOOKUP($C23,TblFactor[],MATCH("SVPT",TblFactor[#Headers],0),0)*
VLOOKUP($B23,TblGrupos[],MATCH("SVPT",TblGrupos[#Headers],0),0),"")</f>
        <v/>
      </c>
      <c r="AF23" s="92" t="str">
        <f ca="1">IFERROR(VLOOKUP($C23,INDIRECT("Tbl"&amp;AF$14),MATCH("Puntos",TblP01[#Headers],0),0)*
VLOOKUP($C23,TblFactor[],MATCH("SVPT",TblFactor[#Headers],0),0)*
VLOOKUP($B23,TblGrupos[],MATCH("SVPT",TblGrupos[#Headers],0),0),"")</f>
        <v/>
      </c>
      <c r="AG23" s="93" t="str">
        <f ca="1">IFERROR(VLOOKUP($C23,INDIRECT("Tbl"&amp;AG$14),MATCH("Puntos",TblP01[#Headers],0),0)*
VLOOKUP($C23,TblFactor[],MATCH("SVPT",TblFactor[#Headers],0),0)*
VLOOKUP($B23,TblGrupos[],MATCH("SVPT",TblGrupos[#Headers],0),0),"")</f>
        <v/>
      </c>
      <c r="AH23" s="92" t="str">
        <f ca="1">IFERROR(VLOOKUP($C23,INDIRECT("Tbl"&amp;AH$14),MATCH("Puntos",TblP01[#Headers],0),0)*
VLOOKUP($C23,TblFactor[],MATCH("SVPT",TblFactor[#Headers],0),0)*
VLOOKUP($B23,TblGrupos[],MATCH("SVPT",TblGrupos[#Headers],0),0),"")</f>
        <v/>
      </c>
      <c r="AI23" s="93" t="str">
        <f ca="1">IFERROR(VLOOKUP($C23,INDIRECT("Tbl"&amp;AI$14),MATCH("Puntos",TblP01[#Headers],0),0)*
VLOOKUP($C23,TblFactor[],MATCH("SVPT",TblFactor[#Headers],0),0)*
VLOOKUP($B23,TblGrupos[],MATCH("SVPT",TblGrupos[#Headers],0),0),"")</f>
        <v/>
      </c>
      <c r="AJ23" s="92" t="str">
        <f ca="1">IFERROR(VLOOKUP($C23,INDIRECT("Tbl"&amp;AJ$14),MATCH("Puntos",TblP01[#Headers],0),0)*
VLOOKUP($C23,TblFactor[],MATCH("SVPT",TblFactor[#Headers],0),0)*
VLOOKUP($B23,TblGrupos[],MATCH("SVPT",TblGrupos[#Headers],0),0),"")</f>
        <v/>
      </c>
      <c r="AK23" s="93" t="str">
        <f ca="1">IFERROR(VLOOKUP($C23,INDIRECT("Tbl"&amp;AK$14),MATCH("Puntos",TblP01[#Headers],0),0)*
VLOOKUP($C23,TblFactor[],MATCH("SVPT",TblFactor[#Headers],0),0)*
VLOOKUP($B23,TblGrupos[],MATCH("SVPT",TblGrupos[#Headers],0),0),"")</f>
        <v/>
      </c>
      <c r="AL23" s="92" t="str">
        <f ca="1">IFERROR(VLOOKUP($C23,INDIRECT("Tbl"&amp;AL$14),MATCH("Puntos",TblP01[#Headers],0),0)*
VLOOKUP($C23,TblFactor[],MATCH("SVPT",TblFactor[#Headers],0),0)*
VLOOKUP($B23,TblGrupos[],MATCH("SVPT",TblGrupos[#Headers],0),0),"")</f>
        <v/>
      </c>
      <c r="AM23" s="93" t="str">
        <f ca="1">IFERROR(VLOOKUP($C23,INDIRECT("Tbl"&amp;AM$14),MATCH("Puntos",TblP01[#Headers],0),0)*
VLOOKUP($C23,TblFactor[],MATCH("SVPT",TblFactor[#Headers],0),0)*
VLOOKUP($B23,TblGrupos[],MATCH("SVPT",TblGrupos[#Headers],0),0),"")</f>
        <v/>
      </c>
      <c r="AN23" s="92" t="str">
        <f ca="1">IFERROR(VLOOKUP($C23,INDIRECT("Tbl"&amp;AN$14),MATCH("Puntos",TblP01[#Headers],0),0)*
VLOOKUP($C23,TblFactor[],MATCH("SVPT",TblFactor[#Headers],0),0)*
VLOOKUP($B23,TblGrupos[],MATCH("SVPT",TblGrupos[#Headers],0),0),"")</f>
        <v/>
      </c>
      <c r="AO23" s="93" t="str">
        <f ca="1">IFERROR(VLOOKUP($C23,INDIRECT("Tbl"&amp;AO$14),MATCH("Puntos",TblP01[#Headers],0),0)*
VLOOKUP($C23,TblFactor[],MATCH("SVPT",TblFactor[#Headers],0),0)*
VLOOKUP($B23,TblGrupos[],MATCH("SVPT",TblGrupos[#Headers],0),0),"")</f>
        <v/>
      </c>
      <c r="AP23" s="92" t="str">
        <f ca="1">IFERROR(VLOOKUP($C23,INDIRECT("Tbl"&amp;AP$14),MATCH("Puntos",TblP01[#Headers],0),0)*
VLOOKUP($C23,TblFactor[],MATCH("SVPT",TblFactor[#Headers],0),0)*
VLOOKUP($B23,TblGrupos[],MATCH("SVPT",TblGrupos[#Headers],0),0),"")</f>
        <v/>
      </c>
      <c r="AQ23" s="93" t="str">
        <f ca="1">IFERROR(VLOOKUP($C23,INDIRECT("Tbl"&amp;AQ$14),MATCH("Puntos",TblP01[#Headers],0),0)*
VLOOKUP($C23,TblFactor[],MATCH("SVPT",TblFactor[#Headers],0),0)*
VLOOKUP($B23,TblGrupos[],MATCH("SVPT",TblGrupos[#Headers],0),0),"")</f>
        <v/>
      </c>
      <c r="AR23" s="92" t="str">
        <f ca="1">IFERROR(VLOOKUP($C23,INDIRECT("Tbl"&amp;AR$14),MATCH("Puntos",TblP01[#Headers],0),0)*
VLOOKUP($C23,TblFactor[],MATCH("SVPT",TblFactor[#Headers],0),0)*
VLOOKUP($B23,TblGrupos[],MATCH("SVPT",TblGrupos[#Headers],0),0),"")</f>
        <v/>
      </c>
      <c r="AS23" s="93" t="str">
        <f ca="1">IFERROR(VLOOKUP($C23,INDIRECT("Tbl"&amp;AS$14),MATCH("Puntos",TblP01[#Headers],0),0)*
VLOOKUP($C23,TblFactor[],MATCH("SVPT",TblFactor[#Headers],0),0)*
VLOOKUP($B23,TblGrupos[],MATCH("SVPT",TblGrupos[#Headers],0),0),"")</f>
        <v/>
      </c>
      <c r="AT23" s="92" t="str">
        <f ca="1">IFERROR(VLOOKUP($C23,INDIRECT("Tbl"&amp;AT$14),MATCH("Puntos",TblP01[#Headers],0),0)*
VLOOKUP($C23,TblFactor[],MATCH("SVPT",TblFactor[#Headers],0),0)*
VLOOKUP($B23,TblGrupos[],MATCH("SVPT",TblGrupos[#Headers],0),0),"")</f>
        <v/>
      </c>
      <c r="AU23" s="93" t="str">
        <f ca="1">IFERROR(VLOOKUP($C23,INDIRECT("Tbl"&amp;AU$14),MATCH("Puntos",TblP01[#Headers],0),0)*
VLOOKUP($C23,TblFactor[],MATCH("SVPT",TblFactor[#Headers],0),0)*
VLOOKUP($B23,TblGrupos[],MATCH("SVPT",TblGrupos[#Headers],0),0),"")</f>
        <v/>
      </c>
      <c r="AV23" s="92" t="str">
        <f ca="1">IFERROR(VLOOKUP($C23,INDIRECT("Tbl"&amp;AV$14),MATCH("Puntos",TblP01[#Headers],0),0)*
VLOOKUP($C23,TblFactor[],MATCH("SVPT",TblFactor[#Headers],0),0)*
VLOOKUP($B23,TblGrupos[],MATCH("SVPT",TblGrupos[#Headers],0),0),"")</f>
        <v/>
      </c>
      <c r="AW23" s="93" t="str">
        <f ca="1">IFERROR(VLOOKUP($C23,INDIRECT("Tbl"&amp;AW$14),MATCH("Puntos",TblP01[#Headers],0),0)*
VLOOKUP($C23,TblFactor[],MATCH("SVPT",TblFactor[#Headers],0),0)*
VLOOKUP($B23,TblGrupos[],MATCH("SVPT",TblGrupos[#Headers],0),0),"")</f>
        <v/>
      </c>
      <c r="AX23" s="92" t="str">
        <f ca="1">IFERROR(VLOOKUP($C23,INDIRECT("Tbl"&amp;AX$14),MATCH("Puntos",TblP01[#Headers],0),0)*
VLOOKUP($C23,TblFactor[],MATCH("SVPT",TblFactor[#Headers],0),0)*
VLOOKUP($B23,TblGrupos[],MATCH("SVPT",TblGrupos[#Headers],0),0),"")</f>
        <v/>
      </c>
      <c r="AY23" s="93" t="str">
        <f ca="1">IFERROR(VLOOKUP($C23,INDIRECT("Tbl"&amp;AY$14),MATCH("Puntos",TblP01[#Headers],0),0)*
VLOOKUP($C23,TblFactor[],MATCH("SVPT",TblFactor[#Headers],0),0)*
VLOOKUP($B23,TblGrupos[],MATCH("SVPT",TblGrupos[#Headers],0),0),"")</f>
        <v/>
      </c>
      <c r="AZ23" s="92" t="str">
        <f ca="1">IFERROR(VLOOKUP($C23,INDIRECT("Tbl"&amp;AZ$14),MATCH("Puntos",TblP01[#Headers],0),0)*
VLOOKUP($C23,TblFactor[],MATCH("SVPT",TblFactor[#Headers],0),0)*
VLOOKUP($B23,TblGrupos[],MATCH("SVPT",TblGrupos[#Headers],0),0),"")</f>
        <v/>
      </c>
      <c r="BA23" s="93" t="str">
        <f ca="1">IFERROR(VLOOKUP($C23,INDIRECT("Tbl"&amp;BA$14),MATCH("Puntos",TblP01[#Headers],0),0)*
VLOOKUP($C23,TblFactor[],MATCH("SVPT",TblFactor[#Headers],0),0)*
VLOOKUP($B23,TblGrupos[],MATCH("SVPT",TblGrupos[#Headers],0),0),"")</f>
        <v/>
      </c>
      <c r="BB23" s="92" t="str">
        <f ca="1">IFERROR(VLOOKUP($C23,INDIRECT("Tbl"&amp;BB$14),MATCH("Puntos",TblP01[#Headers],0),0)*
VLOOKUP($C23,TblFactor[],MATCH("SVPT",TblFactor[#Headers],0),0)*
VLOOKUP($B23,TblGrupos[],MATCH("SVPT",TblGrupos[#Headers],0),0),"")</f>
        <v/>
      </c>
      <c r="BC23" s="93" t="str">
        <f ca="1">IFERROR(VLOOKUP($C23,INDIRECT("Tbl"&amp;BC$14),MATCH("Puntos",TblP01[#Headers],0),0)*
VLOOKUP($C23,TblFactor[],MATCH("SVPT",TblFactor[#Headers],0),0)*
VLOOKUP($B23,TblGrupos[],MATCH("SVPT",TblGrupos[#Headers],0),0),"")</f>
        <v/>
      </c>
      <c r="BD23" s="94" t="str">
        <f ca="1">IFERROR(VLOOKUP($C23,INDIRECT("Tbl"&amp;BD$14),MATCH("Puntos",TblP01[#Headers],0),0)*
VLOOKUP($C23,TblFactor[],MATCH("SVPT",TblFactor[#Headers],0),0)*
VLOOKUP($B23,TblGrupos[],MATCH("SVPT",TblGrupos[#Headers],0),0),"")</f>
        <v/>
      </c>
    </row>
    <row r="24" spans="1:56" ht="11.25" customHeight="1" x14ac:dyDescent="0.25">
      <c r="A24" s="147">
        <v>9</v>
      </c>
      <c r="B24" s="87" t="str">
        <f>IF($C24="","",IFERROR(VLOOKUP($C24,Tbl_ListFactores[],MATCH(B$15,Tbl_ListFactores[#Headers],0),0),""))</f>
        <v>zz</v>
      </c>
      <c r="C24" s="88" t="s">
        <v>9</v>
      </c>
      <c r="D24" s="88" t="str">
        <f>IF($C24="","",IFERROR(VLOOKUP($C24,Tbl_ListFactores[],MATCH(D$15,Tbl_ListFactores[#Headers],0),0),""))</f>
        <v/>
      </c>
      <c r="E24" s="89" t="str">
        <f>IF($C24="","",IFERROR(VLOOKUP($C24,Tbl_ListFactores[],MATCH(E$15,Tbl_ListFactores[#Headers],0),0),""))</f>
        <v/>
      </c>
      <c r="F24" s="90">
        <f t="shared" ca="1" si="33"/>
        <v>0</v>
      </c>
      <c r="G24" s="91" t="str">
        <f ca="1">IFERROR(VLOOKUP($C24,INDIRECT("Tbl"&amp;G$14),MATCH("Puntos",TblP01[#Headers],0),0)*
VLOOKUP($C24,TblFactor[],MATCH("SVPT",TblFactor[#Headers],0),0)*
VLOOKUP($B24,TblGrupos[],MATCH("SVPT",TblGrupos[#Headers],0),0),"")</f>
        <v/>
      </c>
      <c r="H24" s="92" t="str">
        <f ca="1">IFERROR(VLOOKUP($C24,INDIRECT("Tbl"&amp;H$14),MATCH("Puntos",TblP01[#Headers],0),0)*
VLOOKUP($C24,TblFactor[],MATCH("SVPT",TblFactor[#Headers],0),0)*
VLOOKUP($B24,TblGrupos[],MATCH("SVPT",TblGrupos[#Headers],0),0),"")</f>
        <v/>
      </c>
      <c r="I24" s="93" t="str">
        <f ca="1">IFERROR(VLOOKUP($C24,INDIRECT("Tbl"&amp;I$14),MATCH("Puntos",TblP01[#Headers],0),0)*
VLOOKUP($C24,TblFactor[],MATCH("SVPT",TblFactor[#Headers],0),0)*
VLOOKUP($B24,TblGrupos[],MATCH("SVPT",TblGrupos[#Headers],0),0),"")</f>
        <v/>
      </c>
      <c r="J24" s="92" t="str">
        <f ca="1">IFERROR(VLOOKUP($C24,INDIRECT("Tbl"&amp;J$14),MATCH("Puntos",TblP01[#Headers],0),0)*
VLOOKUP($C24,TblFactor[],MATCH("SVPT",TblFactor[#Headers],0),0)*
VLOOKUP($B24,TblGrupos[],MATCH("SVPT",TblGrupos[#Headers],0),0),"")</f>
        <v/>
      </c>
      <c r="K24" s="93" t="str">
        <f ca="1">IFERROR(VLOOKUP($C24,INDIRECT("Tbl"&amp;K$14),MATCH("Puntos",TblP01[#Headers],0),0)*
VLOOKUP($C24,TblFactor[],MATCH("SVPT",TblFactor[#Headers],0),0)*
VLOOKUP($B24,TblGrupos[],MATCH("SVPT",TblGrupos[#Headers],0),0),"")</f>
        <v/>
      </c>
      <c r="L24" s="92" t="str">
        <f ca="1">IFERROR(VLOOKUP($C24,INDIRECT("Tbl"&amp;L$14),MATCH("Puntos",TblP01[#Headers],0),0)*
VLOOKUP($C24,TblFactor[],MATCH("SVPT",TblFactor[#Headers],0),0)*
VLOOKUP($B24,TblGrupos[],MATCH("SVPT",TblGrupos[#Headers],0),0),"")</f>
        <v/>
      </c>
      <c r="M24" s="93" t="str">
        <f ca="1">IFERROR(VLOOKUP($C24,INDIRECT("Tbl"&amp;M$14),MATCH("Puntos",TblP01[#Headers],0),0)*
VLOOKUP($C24,TblFactor[],MATCH("SVPT",TblFactor[#Headers],0),0)*
VLOOKUP($B24,TblGrupos[],MATCH("SVPT",TblGrupos[#Headers],0),0),"")</f>
        <v/>
      </c>
      <c r="N24" s="92" t="str">
        <f ca="1">IFERROR(VLOOKUP($C24,INDIRECT("Tbl"&amp;N$14),MATCH("Puntos",TblP01[#Headers],0),0)*
VLOOKUP($C24,TblFactor[],MATCH("SVPT",TblFactor[#Headers],0),0)*
VLOOKUP($B24,TblGrupos[],MATCH("SVPT",TblGrupos[#Headers],0),0),"")</f>
        <v/>
      </c>
      <c r="O24" s="93" t="str">
        <f ca="1">IFERROR(VLOOKUP($C24,INDIRECT("Tbl"&amp;O$14),MATCH("Puntos",TblP01[#Headers],0),0)*
VLOOKUP($C24,TblFactor[],MATCH("SVPT",TblFactor[#Headers],0),0)*
VLOOKUP($B24,TblGrupos[],MATCH("SVPT",TblGrupos[#Headers],0),0),"")</f>
        <v/>
      </c>
      <c r="P24" s="92" t="str">
        <f ca="1">IFERROR(VLOOKUP($C24,INDIRECT("Tbl"&amp;P$14),MATCH("Puntos",TblP01[#Headers],0),0)*
VLOOKUP($C24,TblFactor[],MATCH("SVPT",TblFactor[#Headers],0),0)*
VLOOKUP($B24,TblGrupos[],MATCH("SVPT",TblGrupos[#Headers],0),0),"")</f>
        <v/>
      </c>
      <c r="Q24" s="92" t="str">
        <f ca="1">IFERROR(VLOOKUP($C24,INDIRECT("Tbl"&amp;Q$14),MATCH("Puntos",TblP01[#Headers],0),0)*
VLOOKUP($C24,TblFactor[],MATCH("SVPT",TblFactor[#Headers],0),0)*
VLOOKUP($B24,TblGrupos[],MATCH("SVPT",TblGrupos[#Headers],0),0),"")</f>
        <v/>
      </c>
      <c r="R24" s="92" t="str">
        <f ca="1">IFERROR(VLOOKUP($C24,INDIRECT("Tbl"&amp;R$14),MATCH("Puntos",TblP01[#Headers],0),0)*
VLOOKUP($C24,TblFactor[],MATCH("SVPT",TblFactor[#Headers],0),0)*
VLOOKUP($B24,TblGrupos[],MATCH("SVPT",TblGrupos[#Headers],0),0),"")</f>
        <v/>
      </c>
      <c r="S24" s="93" t="str">
        <f ca="1">IFERROR(VLOOKUP($C24,INDIRECT("Tbl"&amp;S$14),MATCH("Puntos",TblP01[#Headers],0),0)*
VLOOKUP($C24,TblFactor[],MATCH("SVPT",TblFactor[#Headers],0),0)*
VLOOKUP($B24,TblGrupos[],MATCH("SVPT",TblGrupos[#Headers],0),0),"")</f>
        <v/>
      </c>
      <c r="T24" s="92" t="str">
        <f ca="1">IFERROR(VLOOKUP($C24,INDIRECT("Tbl"&amp;T$14),MATCH("Puntos",TblP01[#Headers],0),0)*
VLOOKUP($C24,TblFactor[],MATCH("SVPT",TblFactor[#Headers],0),0)*
VLOOKUP($B24,TblGrupos[],MATCH("SVPT",TblGrupos[#Headers],0),0),"")</f>
        <v/>
      </c>
      <c r="U24" s="93" t="str">
        <f ca="1">IFERROR(VLOOKUP($C24,INDIRECT("Tbl"&amp;U$14),MATCH("Puntos",TblP01[#Headers],0),0)*
VLOOKUP($C24,TblFactor[],MATCH("SVPT",TblFactor[#Headers],0),0)*
VLOOKUP($B24,TblGrupos[],MATCH("SVPT",TblGrupos[#Headers],0),0),"")</f>
        <v/>
      </c>
      <c r="V24" s="92" t="str">
        <f ca="1">IFERROR(VLOOKUP($C24,INDIRECT("Tbl"&amp;V$14),MATCH("Puntos",TblP01[#Headers],0),0)*
VLOOKUP($C24,TblFactor[],MATCH("SVPT",TblFactor[#Headers],0),0)*
VLOOKUP($B24,TblGrupos[],MATCH("SVPT",TblGrupos[#Headers],0),0),"")</f>
        <v/>
      </c>
      <c r="W24" s="93" t="str">
        <f ca="1">IFERROR(VLOOKUP($C24,INDIRECT("Tbl"&amp;W$14),MATCH("Puntos",TblP01[#Headers],0),0)*
VLOOKUP($C24,TblFactor[],MATCH("SVPT",TblFactor[#Headers],0),0)*
VLOOKUP($B24,TblGrupos[],MATCH("SVPT",TblGrupos[#Headers],0),0),"")</f>
        <v/>
      </c>
      <c r="X24" s="92" t="str">
        <f ca="1">IFERROR(VLOOKUP($C24,INDIRECT("Tbl"&amp;X$14),MATCH("Puntos",TblP01[#Headers],0),0)*
VLOOKUP($C24,TblFactor[],MATCH("SVPT",TblFactor[#Headers],0),0)*
VLOOKUP($B24,TblGrupos[],MATCH("SVPT",TblGrupos[#Headers],0),0),"")</f>
        <v/>
      </c>
      <c r="Y24" s="93" t="str">
        <f ca="1">IFERROR(VLOOKUP($C24,INDIRECT("Tbl"&amp;Y$14),MATCH("Puntos",TblP01[#Headers],0),0)*
VLOOKUP($C24,TblFactor[],MATCH("SVPT",TblFactor[#Headers],0),0)*
VLOOKUP($B24,TblGrupos[],MATCH("SVPT",TblGrupos[#Headers],0),0),"")</f>
        <v/>
      </c>
      <c r="Z24" s="92" t="str">
        <f ca="1">IFERROR(VLOOKUP($C24,INDIRECT("Tbl"&amp;Z$14),MATCH("Puntos",TblP01[#Headers],0),0)*
VLOOKUP($C24,TblFactor[],MATCH("SVPT",TblFactor[#Headers],0),0)*
VLOOKUP($B24,TblGrupos[],MATCH("SVPT",TblGrupos[#Headers],0),0),"")</f>
        <v/>
      </c>
      <c r="AA24" s="93" t="str">
        <f ca="1">IFERROR(VLOOKUP($C24,INDIRECT("Tbl"&amp;AA$14),MATCH("Puntos",TblP01[#Headers],0),0)*
VLOOKUP($C24,TblFactor[],MATCH("SVPT",TblFactor[#Headers],0),0)*
VLOOKUP($B24,TblGrupos[],MATCH("SVPT",TblGrupos[#Headers],0),0),"")</f>
        <v/>
      </c>
      <c r="AB24" s="92" t="str">
        <f ca="1">IFERROR(VLOOKUP($C24,INDIRECT("Tbl"&amp;AB$14),MATCH("Puntos",TblP01[#Headers],0),0)*
VLOOKUP($C24,TblFactor[],MATCH("SVPT",TblFactor[#Headers],0),0)*
VLOOKUP($B24,TblGrupos[],MATCH("SVPT",TblGrupos[#Headers],0),0),"")</f>
        <v/>
      </c>
      <c r="AC24" s="93" t="str">
        <f ca="1">IFERROR(VLOOKUP($C24,INDIRECT("Tbl"&amp;AC$14),MATCH("Puntos",TblP01[#Headers],0),0)*
VLOOKUP($C24,TblFactor[],MATCH("SVPT",TblFactor[#Headers],0),0)*
VLOOKUP($B24,TblGrupos[],MATCH("SVPT",TblGrupos[#Headers],0),0),"")</f>
        <v/>
      </c>
      <c r="AD24" s="92" t="str">
        <f ca="1">IFERROR(VLOOKUP($C24,INDIRECT("Tbl"&amp;AD$14),MATCH("Puntos",TblP01[#Headers],0),0)*
VLOOKUP($C24,TblFactor[],MATCH("SVPT",TblFactor[#Headers],0),0)*
VLOOKUP($B24,TblGrupos[],MATCH("SVPT",TblGrupos[#Headers],0),0),"")</f>
        <v/>
      </c>
      <c r="AE24" s="93" t="str">
        <f ca="1">IFERROR(VLOOKUP($C24,INDIRECT("Tbl"&amp;AE$14),MATCH("Puntos",TblP01[#Headers],0),0)*
VLOOKUP($C24,TblFactor[],MATCH("SVPT",TblFactor[#Headers],0),0)*
VLOOKUP($B24,TblGrupos[],MATCH("SVPT",TblGrupos[#Headers],0),0),"")</f>
        <v/>
      </c>
      <c r="AF24" s="92" t="str">
        <f ca="1">IFERROR(VLOOKUP($C24,INDIRECT("Tbl"&amp;AF$14),MATCH("Puntos",TblP01[#Headers],0),0)*
VLOOKUP($C24,TblFactor[],MATCH("SVPT",TblFactor[#Headers],0),0)*
VLOOKUP($B24,TblGrupos[],MATCH("SVPT",TblGrupos[#Headers],0),0),"")</f>
        <v/>
      </c>
      <c r="AG24" s="93" t="str">
        <f ca="1">IFERROR(VLOOKUP($C24,INDIRECT("Tbl"&amp;AG$14),MATCH("Puntos",TblP01[#Headers],0),0)*
VLOOKUP($C24,TblFactor[],MATCH("SVPT",TblFactor[#Headers],0),0)*
VLOOKUP($B24,TblGrupos[],MATCH("SVPT",TblGrupos[#Headers],0),0),"")</f>
        <v/>
      </c>
      <c r="AH24" s="92" t="str">
        <f ca="1">IFERROR(VLOOKUP($C24,INDIRECT("Tbl"&amp;AH$14),MATCH("Puntos",TblP01[#Headers],0),0)*
VLOOKUP($C24,TblFactor[],MATCH("SVPT",TblFactor[#Headers],0),0)*
VLOOKUP($B24,TblGrupos[],MATCH("SVPT",TblGrupos[#Headers],0),0),"")</f>
        <v/>
      </c>
      <c r="AI24" s="93" t="str">
        <f ca="1">IFERROR(VLOOKUP($C24,INDIRECT("Tbl"&amp;AI$14),MATCH("Puntos",TblP01[#Headers],0),0)*
VLOOKUP($C24,TblFactor[],MATCH("SVPT",TblFactor[#Headers],0),0)*
VLOOKUP($B24,TblGrupos[],MATCH("SVPT",TblGrupos[#Headers],0),0),"")</f>
        <v/>
      </c>
      <c r="AJ24" s="92" t="str">
        <f ca="1">IFERROR(VLOOKUP($C24,INDIRECT("Tbl"&amp;AJ$14),MATCH("Puntos",TblP01[#Headers],0),0)*
VLOOKUP($C24,TblFactor[],MATCH("SVPT",TblFactor[#Headers],0),0)*
VLOOKUP($B24,TblGrupos[],MATCH("SVPT",TblGrupos[#Headers],0),0),"")</f>
        <v/>
      </c>
      <c r="AK24" s="93" t="str">
        <f ca="1">IFERROR(VLOOKUP($C24,INDIRECT("Tbl"&amp;AK$14),MATCH("Puntos",TblP01[#Headers],0),0)*
VLOOKUP($C24,TblFactor[],MATCH("SVPT",TblFactor[#Headers],0),0)*
VLOOKUP($B24,TblGrupos[],MATCH("SVPT",TblGrupos[#Headers],0),0),"")</f>
        <v/>
      </c>
      <c r="AL24" s="92" t="str">
        <f ca="1">IFERROR(VLOOKUP($C24,INDIRECT("Tbl"&amp;AL$14),MATCH("Puntos",TblP01[#Headers],0),0)*
VLOOKUP($C24,TblFactor[],MATCH("SVPT",TblFactor[#Headers],0),0)*
VLOOKUP($B24,TblGrupos[],MATCH("SVPT",TblGrupos[#Headers],0),0),"")</f>
        <v/>
      </c>
      <c r="AM24" s="93" t="str">
        <f ca="1">IFERROR(VLOOKUP($C24,INDIRECT("Tbl"&amp;AM$14),MATCH("Puntos",TblP01[#Headers],0),0)*
VLOOKUP($C24,TblFactor[],MATCH("SVPT",TblFactor[#Headers],0),0)*
VLOOKUP($B24,TblGrupos[],MATCH("SVPT",TblGrupos[#Headers],0),0),"")</f>
        <v/>
      </c>
      <c r="AN24" s="92" t="str">
        <f ca="1">IFERROR(VLOOKUP($C24,INDIRECT("Tbl"&amp;AN$14),MATCH("Puntos",TblP01[#Headers],0),0)*
VLOOKUP($C24,TblFactor[],MATCH("SVPT",TblFactor[#Headers],0),0)*
VLOOKUP($B24,TblGrupos[],MATCH("SVPT",TblGrupos[#Headers],0),0),"")</f>
        <v/>
      </c>
      <c r="AO24" s="93" t="str">
        <f ca="1">IFERROR(VLOOKUP($C24,INDIRECT("Tbl"&amp;AO$14),MATCH("Puntos",TblP01[#Headers],0),0)*
VLOOKUP($C24,TblFactor[],MATCH("SVPT",TblFactor[#Headers],0),0)*
VLOOKUP($B24,TblGrupos[],MATCH("SVPT",TblGrupos[#Headers],0),0),"")</f>
        <v/>
      </c>
      <c r="AP24" s="92" t="str">
        <f ca="1">IFERROR(VLOOKUP($C24,INDIRECT("Tbl"&amp;AP$14),MATCH("Puntos",TblP01[#Headers],0),0)*
VLOOKUP($C24,TblFactor[],MATCH("SVPT",TblFactor[#Headers],0),0)*
VLOOKUP($B24,TblGrupos[],MATCH("SVPT",TblGrupos[#Headers],0),0),"")</f>
        <v/>
      </c>
      <c r="AQ24" s="93" t="str">
        <f ca="1">IFERROR(VLOOKUP($C24,INDIRECT("Tbl"&amp;AQ$14),MATCH("Puntos",TblP01[#Headers],0),0)*
VLOOKUP($C24,TblFactor[],MATCH("SVPT",TblFactor[#Headers],0),0)*
VLOOKUP($B24,TblGrupos[],MATCH("SVPT",TblGrupos[#Headers],0),0),"")</f>
        <v/>
      </c>
      <c r="AR24" s="92" t="str">
        <f ca="1">IFERROR(VLOOKUP($C24,INDIRECT("Tbl"&amp;AR$14),MATCH("Puntos",TblP01[#Headers],0),0)*
VLOOKUP($C24,TblFactor[],MATCH("SVPT",TblFactor[#Headers],0),0)*
VLOOKUP($B24,TblGrupos[],MATCH("SVPT",TblGrupos[#Headers],0),0),"")</f>
        <v/>
      </c>
      <c r="AS24" s="93" t="str">
        <f ca="1">IFERROR(VLOOKUP($C24,INDIRECT("Tbl"&amp;AS$14),MATCH("Puntos",TblP01[#Headers],0),0)*
VLOOKUP($C24,TblFactor[],MATCH("SVPT",TblFactor[#Headers],0),0)*
VLOOKUP($B24,TblGrupos[],MATCH("SVPT",TblGrupos[#Headers],0),0),"")</f>
        <v/>
      </c>
      <c r="AT24" s="92" t="str">
        <f ca="1">IFERROR(VLOOKUP($C24,INDIRECT("Tbl"&amp;AT$14),MATCH("Puntos",TblP01[#Headers],0),0)*
VLOOKUP($C24,TblFactor[],MATCH("SVPT",TblFactor[#Headers],0),0)*
VLOOKUP($B24,TblGrupos[],MATCH("SVPT",TblGrupos[#Headers],0),0),"")</f>
        <v/>
      </c>
      <c r="AU24" s="93" t="str">
        <f ca="1">IFERROR(VLOOKUP($C24,INDIRECT("Tbl"&amp;AU$14),MATCH("Puntos",TblP01[#Headers],0),0)*
VLOOKUP($C24,TblFactor[],MATCH("SVPT",TblFactor[#Headers],0),0)*
VLOOKUP($B24,TblGrupos[],MATCH("SVPT",TblGrupos[#Headers],0),0),"")</f>
        <v/>
      </c>
      <c r="AV24" s="92" t="str">
        <f ca="1">IFERROR(VLOOKUP($C24,INDIRECT("Tbl"&amp;AV$14),MATCH("Puntos",TblP01[#Headers],0),0)*
VLOOKUP($C24,TblFactor[],MATCH("SVPT",TblFactor[#Headers],0),0)*
VLOOKUP($B24,TblGrupos[],MATCH("SVPT",TblGrupos[#Headers],0),0),"")</f>
        <v/>
      </c>
      <c r="AW24" s="93" t="str">
        <f ca="1">IFERROR(VLOOKUP($C24,INDIRECT("Tbl"&amp;AW$14),MATCH("Puntos",TblP01[#Headers],0),0)*
VLOOKUP($C24,TblFactor[],MATCH("SVPT",TblFactor[#Headers],0),0)*
VLOOKUP($B24,TblGrupos[],MATCH("SVPT",TblGrupos[#Headers],0),0),"")</f>
        <v/>
      </c>
      <c r="AX24" s="92" t="str">
        <f ca="1">IFERROR(VLOOKUP($C24,INDIRECT("Tbl"&amp;AX$14),MATCH("Puntos",TblP01[#Headers],0),0)*
VLOOKUP($C24,TblFactor[],MATCH("SVPT",TblFactor[#Headers],0),0)*
VLOOKUP($B24,TblGrupos[],MATCH("SVPT",TblGrupos[#Headers],0),0),"")</f>
        <v/>
      </c>
      <c r="AY24" s="93" t="str">
        <f ca="1">IFERROR(VLOOKUP($C24,INDIRECT("Tbl"&amp;AY$14),MATCH("Puntos",TblP01[#Headers],0),0)*
VLOOKUP($C24,TblFactor[],MATCH("SVPT",TblFactor[#Headers],0),0)*
VLOOKUP($B24,TblGrupos[],MATCH("SVPT",TblGrupos[#Headers],0),0),"")</f>
        <v/>
      </c>
      <c r="AZ24" s="92" t="str">
        <f ca="1">IFERROR(VLOOKUP($C24,INDIRECT("Tbl"&amp;AZ$14),MATCH("Puntos",TblP01[#Headers],0),0)*
VLOOKUP($C24,TblFactor[],MATCH("SVPT",TblFactor[#Headers],0),0)*
VLOOKUP($B24,TblGrupos[],MATCH("SVPT",TblGrupos[#Headers],0),0),"")</f>
        <v/>
      </c>
      <c r="BA24" s="93" t="str">
        <f ca="1">IFERROR(VLOOKUP($C24,INDIRECT("Tbl"&amp;BA$14),MATCH("Puntos",TblP01[#Headers],0),0)*
VLOOKUP($C24,TblFactor[],MATCH("SVPT",TblFactor[#Headers],0),0)*
VLOOKUP($B24,TblGrupos[],MATCH("SVPT",TblGrupos[#Headers],0),0),"")</f>
        <v/>
      </c>
      <c r="BB24" s="92" t="str">
        <f ca="1">IFERROR(VLOOKUP($C24,INDIRECT("Tbl"&amp;BB$14),MATCH("Puntos",TblP01[#Headers],0),0)*
VLOOKUP($C24,TblFactor[],MATCH("SVPT",TblFactor[#Headers],0),0)*
VLOOKUP($B24,TblGrupos[],MATCH("SVPT",TblGrupos[#Headers],0),0),"")</f>
        <v/>
      </c>
      <c r="BC24" s="93" t="str">
        <f ca="1">IFERROR(VLOOKUP($C24,INDIRECT("Tbl"&amp;BC$14),MATCH("Puntos",TblP01[#Headers],0),0)*
VLOOKUP($C24,TblFactor[],MATCH("SVPT",TblFactor[#Headers],0),0)*
VLOOKUP($B24,TblGrupos[],MATCH("SVPT",TblGrupos[#Headers],0),0),"")</f>
        <v/>
      </c>
      <c r="BD24" s="94" t="str">
        <f ca="1">IFERROR(VLOOKUP($C24,INDIRECT("Tbl"&amp;BD$14),MATCH("Puntos",TblP01[#Headers],0),0)*
VLOOKUP($C24,TblFactor[],MATCH("SVPT",TblFactor[#Headers],0),0)*
VLOOKUP($B24,TblGrupos[],MATCH("SVPT",TblGrupos[#Headers],0),0),"")</f>
        <v/>
      </c>
    </row>
    <row r="25" spans="1:56" ht="11.25" customHeight="1" x14ac:dyDescent="0.25">
      <c r="A25" s="147">
        <v>10</v>
      </c>
      <c r="B25" s="87" t="str">
        <f>IF($C25="","",IFERROR(VLOOKUP($C25,Tbl_ListFactores[],MATCH(B$15,Tbl_ListFactores[#Headers],0),0),""))</f>
        <v>zz</v>
      </c>
      <c r="C25" s="88" t="s">
        <v>10</v>
      </c>
      <c r="D25" s="88" t="str">
        <f>IF($C25="","",IFERROR(VLOOKUP($C25,Tbl_ListFactores[],MATCH(D$15,Tbl_ListFactores[#Headers],0),0),""))</f>
        <v/>
      </c>
      <c r="E25" s="89" t="str">
        <f>IF($C25="","",IFERROR(VLOOKUP($C25,Tbl_ListFactores[],MATCH(E$15,Tbl_ListFactores[#Headers],0),0),""))</f>
        <v/>
      </c>
      <c r="F25" s="90">
        <f t="shared" ca="1" si="33"/>
        <v>0</v>
      </c>
      <c r="G25" s="91" t="str">
        <f ca="1">IFERROR(VLOOKUP($C25,INDIRECT("Tbl"&amp;G$14),MATCH("Puntos",TblP01[#Headers],0),0)*
VLOOKUP($C25,TblFactor[],MATCH("SVPT",TblFactor[#Headers],0),0)*
VLOOKUP($B25,TblGrupos[],MATCH("SVPT",TblGrupos[#Headers],0),0),"")</f>
        <v/>
      </c>
      <c r="H25" s="92" t="str">
        <f ca="1">IFERROR(VLOOKUP($C25,INDIRECT("Tbl"&amp;H$14),MATCH("Puntos",TblP01[#Headers],0),0)*
VLOOKUP($C25,TblFactor[],MATCH("SVPT",TblFactor[#Headers],0),0)*
VLOOKUP($B25,TblGrupos[],MATCH("SVPT",TblGrupos[#Headers],0),0),"")</f>
        <v/>
      </c>
      <c r="I25" s="93" t="str">
        <f ca="1">IFERROR(VLOOKUP($C25,INDIRECT("Tbl"&amp;I$14),MATCH("Puntos",TblP01[#Headers],0),0)*
VLOOKUP($C25,TblFactor[],MATCH("SVPT",TblFactor[#Headers],0),0)*
VLOOKUP($B25,TblGrupos[],MATCH("SVPT",TblGrupos[#Headers],0),0),"")</f>
        <v/>
      </c>
      <c r="J25" s="92" t="str">
        <f ca="1">IFERROR(VLOOKUP($C25,INDIRECT("Tbl"&amp;J$14),MATCH("Puntos",TblP01[#Headers],0),0)*
VLOOKUP($C25,TblFactor[],MATCH("SVPT",TblFactor[#Headers],0),0)*
VLOOKUP($B25,TblGrupos[],MATCH("SVPT",TblGrupos[#Headers],0),0),"")</f>
        <v/>
      </c>
      <c r="K25" s="93" t="str">
        <f ca="1">IFERROR(VLOOKUP($C25,INDIRECT("Tbl"&amp;K$14),MATCH("Puntos",TblP01[#Headers],0),0)*
VLOOKUP($C25,TblFactor[],MATCH("SVPT",TblFactor[#Headers],0),0)*
VLOOKUP($B25,TblGrupos[],MATCH("SVPT",TblGrupos[#Headers],0),0),"")</f>
        <v/>
      </c>
      <c r="L25" s="92" t="str">
        <f ca="1">IFERROR(VLOOKUP($C25,INDIRECT("Tbl"&amp;L$14),MATCH("Puntos",TblP01[#Headers],0),0)*
VLOOKUP($C25,TblFactor[],MATCH("SVPT",TblFactor[#Headers],0),0)*
VLOOKUP($B25,TblGrupos[],MATCH("SVPT",TblGrupos[#Headers],0),0),"")</f>
        <v/>
      </c>
      <c r="M25" s="93" t="str">
        <f ca="1">IFERROR(VLOOKUP($C25,INDIRECT("Tbl"&amp;M$14),MATCH("Puntos",TblP01[#Headers],0),0)*
VLOOKUP($C25,TblFactor[],MATCH("SVPT",TblFactor[#Headers],0),0)*
VLOOKUP($B25,TblGrupos[],MATCH("SVPT",TblGrupos[#Headers],0),0),"")</f>
        <v/>
      </c>
      <c r="N25" s="92" t="str">
        <f ca="1">IFERROR(VLOOKUP($C25,INDIRECT("Tbl"&amp;N$14),MATCH("Puntos",TblP01[#Headers],0),0)*
VLOOKUP($C25,TblFactor[],MATCH("SVPT",TblFactor[#Headers],0),0)*
VLOOKUP($B25,TblGrupos[],MATCH("SVPT",TblGrupos[#Headers],0),0),"")</f>
        <v/>
      </c>
      <c r="O25" s="93" t="str">
        <f ca="1">IFERROR(VLOOKUP($C25,INDIRECT("Tbl"&amp;O$14),MATCH("Puntos",TblP01[#Headers],0),0)*
VLOOKUP($C25,TblFactor[],MATCH("SVPT",TblFactor[#Headers],0),0)*
VLOOKUP($B25,TblGrupos[],MATCH("SVPT",TblGrupos[#Headers],0),0),"")</f>
        <v/>
      </c>
      <c r="P25" s="92" t="str">
        <f ca="1">IFERROR(VLOOKUP($C25,INDIRECT("Tbl"&amp;P$14),MATCH("Puntos",TblP01[#Headers],0),0)*
VLOOKUP($C25,TblFactor[],MATCH("SVPT",TblFactor[#Headers],0),0)*
VLOOKUP($B25,TblGrupos[],MATCH("SVPT",TblGrupos[#Headers],0),0),"")</f>
        <v/>
      </c>
      <c r="Q25" s="92" t="str">
        <f ca="1">IFERROR(VLOOKUP($C25,INDIRECT("Tbl"&amp;Q$14),MATCH("Puntos",TblP01[#Headers],0),0)*
VLOOKUP($C25,TblFactor[],MATCH("SVPT",TblFactor[#Headers],0),0)*
VLOOKUP($B25,TblGrupos[],MATCH("SVPT",TblGrupos[#Headers],0),0),"")</f>
        <v/>
      </c>
      <c r="R25" s="92" t="str">
        <f ca="1">IFERROR(VLOOKUP($C25,INDIRECT("Tbl"&amp;R$14),MATCH("Puntos",TblP01[#Headers],0),0)*
VLOOKUP($C25,TblFactor[],MATCH("SVPT",TblFactor[#Headers],0),0)*
VLOOKUP($B25,TblGrupos[],MATCH("SVPT",TblGrupos[#Headers],0),0),"")</f>
        <v/>
      </c>
      <c r="S25" s="93" t="str">
        <f ca="1">IFERROR(VLOOKUP($C25,INDIRECT("Tbl"&amp;S$14),MATCH("Puntos",TblP01[#Headers],0),0)*
VLOOKUP($C25,TblFactor[],MATCH("SVPT",TblFactor[#Headers],0),0)*
VLOOKUP($B25,TblGrupos[],MATCH("SVPT",TblGrupos[#Headers],0),0),"")</f>
        <v/>
      </c>
      <c r="T25" s="92" t="str">
        <f ca="1">IFERROR(VLOOKUP($C25,INDIRECT("Tbl"&amp;T$14),MATCH("Puntos",TblP01[#Headers],0),0)*
VLOOKUP($C25,TblFactor[],MATCH("SVPT",TblFactor[#Headers],0),0)*
VLOOKUP($B25,TblGrupos[],MATCH("SVPT",TblGrupos[#Headers],0),0),"")</f>
        <v/>
      </c>
      <c r="U25" s="93" t="str">
        <f ca="1">IFERROR(VLOOKUP($C25,INDIRECT("Tbl"&amp;U$14),MATCH("Puntos",TblP01[#Headers],0),0)*
VLOOKUP($C25,TblFactor[],MATCH("SVPT",TblFactor[#Headers],0),0)*
VLOOKUP($B25,TblGrupos[],MATCH("SVPT",TblGrupos[#Headers],0),0),"")</f>
        <v/>
      </c>
      <c r="V25" s="92" t="str">
        <f ca="1">IFERROR(VLOOKUP($C25,INDIRECT("Tbl"&amp;V$14),MATCH("Puntos",TblP01[#Headers],0),0)*
VLOOKUP($C25,TblFactor[],MATCH("SVPT",TblFactor[#Headers],0),0)*
VLOOKUP($B25,TblGrupos[],MATCH("SVPT",TblGrupos[#Headers],0),0),"")</f>
        <v/>
      </c>
      <c r="W25" s="93" t="str">
        <f ca="1">IFERROR(VLOOKUP($C25,INDIRECT("Tbl"&amp;W$14),MATCH("Puntos",TblP01[#Headers],0),0)*
VLOOKUP($C25,TblFactor[],MATCH("SVPT",TblFactor[#Headers],0),0)*
VLOOKUP($B25,TblGrupos[],MATCH("SVPT",TblGrupos[#Headers],0),0),"")</f>
        <v/>
      </c>
      <c r="X25" s="92" t="str">
        <f ca="1">IFERROR(VLOOKUP($C25,INDIRECT("Tbl"&amp;X$14),MATCH("Puntos",TblP01[#Headers],0),0)*
VLOOKUP($C25,TblFactor[],MATCH("SVPT",TblFactor[#Headers],0),0)*
VLOOKUP($B25,TblGrupos[],MATCH("SVPT",TblGrupos[#Headers],0),0),"")</f>
        <v/>
      </c>
      <c r="Y25" s="93" t="str">
        <f ca="1">IFERROR(VLOOKUP($C25,INDIRECT("Tbl"&amp;Y$14),MATCH("Puntos",TblP01[#Headers],0),0)*
VLOOKUP($C25,TblFactor[],MATCH("SVPT",TblFactor[#Headers],0),0)*
VLOOKUP($B25,TblGrupos[],MATCH("SVPT",TblGrupos[#Headers],0),0),"")</f>
        <v/>
      </c>
      <c r="Z25" s="92" t="str">
        <f ca="1">IFERROR(VLOOKUP($C25,INDIRECT("Tbl"&amp;Z$14),MATCH("Puntos",TblP01[#Headers],0),0)*
VLOOKUP($C25,TblFactor[],MATCH("SVPT",TblFactor[#Headers],0),0)*
VLOOKUP($B25,TblGrupos[],MATCH("SVPT",TblGrupos[#Headers],0),0),"")</f>
        <v/>
      </c>
      <c r="AA25" s="93" t="str">
        <f ca="1">IFERROR(VLOOKUP($C25,INDIRECT("Tbl"&amp;AA$14),MATCH("Puntos",TblP01[#Headers],0),0)*
VLOOKUP($C25,TblFactor[],MATCH("SVPT",TblFactor[#Headers],0),0)*
VLOOKUP($B25,TblGrupos[],MATCH("SVPT",TblGrupos[#Headers],0),0),"")</f>
        <v/>
      </c>
      <c r="AB25" s="92" t="str">
        <f ca="1">IFERROR(VLOOKUP($C25,INDIRECT("Tbl"&amp;AB$14),MATCH("Puntos",TblP01[#Headers],0),0)*
VLOOKUP($C25,TblFactor[],MATCH("SVPT",TblFactor[#Headers],0),0)*
VLOOKUP($B25,TblGrupos[],MATCH("SVPT",TblGrupos[#Headers],0),0),"")</f>
        <v/>
      </c>
      <c r="AC25" s="93" t="str">
        <f ca="1">IFERROR(VLOOKUP($C25,INDIRECT("Tbl"&amp;AC$14),MATCH("Puntos",TblP01[#Headers],0),0)*
VLOOKUP($C25,TblFactor[],MATCH("SVPT",TblFactor[#Headers],0),0)*
VLOOKUP($B25,TblGrupos[],MATCH("SVPT",TblGrupos[#Headers],0),0),"")</f>
        <v/>
      </c>
      <c r="AD25" s="92" t="str">
        <f ca="1">IFERROR(VLOOKUP($C25,INDIRECT("Tbl"&amp;AD$14),MATCH("Puntos",TblP01[#Headers],0),0)*
VLOOKUP($C25,TblFactor[],MATCH("SVPT",TblFactor[#Headers],0),0)*
VLOOKUP($B25,TblGrupos[],MATCH("SVPT",TblGrupos[#Headers],0),0),"")</f>
        <v/>
      </c>
      <c r="AE25" s="93" t="str">
        <f ca="1">IFERROR(VLOOKUP($C25,INDIRECT("Tbl"&amp;AE$14),MATCH("Puntos",TblP01[#Headers],0),0)*
VLOOKUP($C25,TblFactor[],MATCH("SVPT",TblFactor[#Headers],0),0)*
VLOOKUP($B25,TblGrupos[],MATCH("SVPT",TblGrupos[#Headers],0),0),"")</f>
        <v/>
      </c>
      <c r="AF25" s="92" t="str">
        <f ca="1">IFERROR(VLOOKUP($C25,INDIRECT("Tbl"&amp;AF$14),MATCH("Puntos",TblP01[#Headers],0),0)*
VLOOKUP($C25,TblFactor[],MATCH("SVPT",TblFactor[#Headers],0),0)*
VLOOKUP($B25,TblGrupos[],MATCH("SVPT",TblGrupos[#Headers],0),0),"")</f>
        <v/>
      </c>
      <c r="AG25" s="93" t="str">
        <f ca="1">IFERROR(VLOOKUP($C25,INDIRECT("Tbl"&amp;AG$14),MATCH("Puntos",TblP01[#Headers],0),0)*
VLOOKUP($C25,TblFactor[],MATCH("SVPT",TblFactor[#Headers],0),0)*
VLOOKUP($B25,TblGrupos[],MATCH("SVPT",TblGrupos[#Headers],0),0),"")</f>
        <v/>
      </c>
      <c r="AH25" s="92" t="str">
        <f ca="1">IFERROR(VLOOKUP($C25,INDIRECT("Tbl"&amp;AH$14),MATCH("Puntos",TblP01[#Headers],0),0)*
VLOOKUP($C25,TblFactor[],MATCH("SVPT",TblFactor[#Headers],0),0)*
VLOOKUP($B25,TblGrupos[],MATCH("SVPT",TblGrupos[#Headers],0),0),"")</f>
        <v/>
      </c>
      <c r="AI25" s="93" t="str">
        <f ca="1">IFERROR(VLOOKUP($C25,INDIRECT("Tbl"&amp;AI$14),MATCH("Puntos",TblP01[#Headers],0),0)*
VLOOKUP($C25,TblFactor[],MATCH("SVPT",TblFactor[#Headers],0),0)*
VLOOKUP($B25,TblGrupos[],MATCH("SVPT",TblGrupos[#Headers],0),0),"")</f>
        <v/>
      </c>
      <c r="AJ25" s="92" t="str">
        <f ca="1">IFERROR(VLOOKUP($C25,INDIRECT("Tbl"&amp;AJ$14),MATCH("Puntos",TblP01[#Headers],0),0)*
VLOOKUP($C25,TblFactor[],MATCH("SVPT",TblFactor[#Headers],0),0)*
VLOOKUP($B25,TblGrupos[],MATCH("SVPT",TblGrupos[#Headers],0),0),"")</f>
        <v/>
      </c>
      <c r="AK25" s="93" t="str">
        <f ca="1">IFERROR(VLOOKUP($C25,INDIRECT("Tbl"&amp;AK$14),MATCH("Puntos",TblP01[#Headers],0),0)*
VLOOKUP($C25,TblFactor[],MATCH("SVPT",TblFactor[#Headers],0),0)*
VLOOKUP($B25,TblGrupos[],MATCH("SVPT",TblGrupos[#Headers],0),0),"")</f>
        <v/>
      </c>
      <c r="AL25" s="92" t="str">
        <f ca="1">IFERROR(VLOOKUP($C25,INDIRECT("Tbl"&amp;AL$14),MATCH("Puntos",TblP01[#Headers],0),0)*
VLOOKUP($C25,TblFactor[],MATCH("SVPT",TblFactor[#Headers],0),0)*
VLOOKUP($B25,TblGrupos[],MATCH("SVPT",TblGrupos[#Headers],0),0),"")</f>
        <v/>
      </c>
      <c r="AM25" s="93" t="str">
        <f ca="1">IFERROR(VLOOKUP($C25,INDIRECT("Tbl"&amp;AM$14),MATCH("Puntos",TblP01[#Headers],0),0)*
VLOOKUP($C25,TblFactor[],MATCH("SVPT",TblFactor[#Headers],0),0)*
VLOOKUP($B25,TblGrupos[],MATCH("SVPT",TblGrupos[#Headers],0),0),"")</f>
        <v/>
      </c>
      <c r="AN25" s="92" t="str">
        <f ca="1">IFERROR(VLOOKUP($C25,INDIRECT("Tbl"&amp;AN$14),MATCH("Puntos",TblP01[#Headers],0),0)*
VLOOKUP($C25,TblFactor[],MATCH("SVPT",TblFactor[#Headers],0),0)*
VLOOKUP($B25,TblGrupos[],MATCH("SVPT",TblGrupos[#Headers],0),0),"")</f>
        <v/>
      </c>
      <c r="AO25" s="93" t="str">
        <f ca="1">IFERROR(VLOOKUP($C25,INDIRECT("Tbl"&amp;AO$14),MATCH("Puntos",TblP01[#Headers],0),0)*
VLOOKUP($C25,TblFactor[],MATCH("SVPT",TblFactor[#Headers],0),0)*
VLOOKUP($B25,TblGrupos[],MATCH("SVPT",TblGrupos[#Headers],0),0),"")</f>
        <v/>
      </c>
      <c r="AP25" s="92" t="str">
        <f ca="1">IFERROR(VLOOKUP($C25,INDIRECT("Tbl"&amp;AP$14),MATCH("Puntos",TblP01[#Headers],0),0)*
VLOOKUP($C25,TblFactor[],MATCH("SVPT",TblFactor[#Headers],0),0)*
VLOOKUP($B25,TblGrupos[],MATCH("SVPT",TblGrupos[#Headers],0),0),"")</f>
        <v/>
      </c>
      <c r="AQ25" s="93" t="str">
        <f ca="1">IFERROR(VLOOKUP($C25,INDIRECT("Tbl"&amp;AQ$14),MATCH("Puntos",TblP01[#Headers],0),0)*
VLOOKUP($C25,TblFactor[],MATCH("SVPT",TblFactor[#Headers],0),0)*
VLOOKUP($B25,TblGrupos[],MATCH("SVPT",TblGrupos[#Headers],0),0),"")</f>
        <v/>
      </c>
      <c r="AR25" s="92" t="str">
        <f ca="1">IFERROR(VLOOKUP($C25,INDIRECT("Tbl"&amp;AR$14),MATCH("Puntos",TblP01[#Headers],0),0)*
VLOOKUP($C25,TblFactor[],MATCH("SVPT",TblFactor[#Headers],0),0)*
VLOOKUP($B25,TblGrupos[],MATCH("SVPT",TblGrupos[#Headers],0),0),"")</f>
        <v/>
      </c>
      <c r="AS25" s="93" t="str">
        <f ca="1">IFERROR(VLOOKUP($C25,INDIRECT("Tbl"&amp;AS$14),MATCH("Puntos",TblP01[#Headers],0),0)*
VLOOKUP($C25,TblFactor[],MATCH("SVPT",TblFactor[#Headers],0),0)*
VLOOKUP($B25,TblGrupos[],MATCH("SVPT",TblGrupos[#Headers],0),0),"")</f>
        <v/>
      </c>
      <c r="AT25" s="92" t="str">
        <f ca="1">IFERROR(VLOOKUP($C25,INDIRECT("Tbl"&amp;AT$14),MATCH("Puntos",TblP01[#Headers],0),0)*
VLOOKUP($C25,TblFactor[],MATCH("SVPT",TblFactor[#Headers],0),0)*
VLOOKUP($B25,TblGrupos[],MATCH("SVPT",TblGrupos[#Headers],0),0),"")</f>
        <v/>
      </c>
      <c r="AU25" s="93" t="str">
        <f ca="1">IFERROR(VLOOKUP($C25,INDIRECT("Tbl"&amp;AU$14),MATCH("Puntos",TblP01[#Headers],0),0)*
VLOOKUP($C25,TblFactor[],MATCH("SVPT",TblFactor[#Headers],0),0)*
VLOOKUP($B25,TblGrupos[],MATCH("SVPT",TblGrupos[#Headers],0),0),"")</f>
        <v/>
      </c>
      <c r="AV25" s="92" t="str">
        <f ca="1">IFERROR(VLOOKUP($C25,INDIRECT("Tbl"&amp;AV$14),MATCH("Puntos",TblP01[#Headers],0),0)*
VLOOKUP($C25,TblFactor[],MATCH("SVPT",TblFactor[#Headers],0),0)*
VLOOKUP($B25,TblGrupos[],MATCH("SVPT",TblGrupos[#Headers],0),0),"")</f>
        <v/>
      </c>
      <c r="AW25" s="93" t="str">
        <f ca="1">IFERROR(VLOOKUP($C25,INDIRECT("Tbl"&amp;AW$14),MATCH("Puntos",TblP01[#Headers],0),0)*
VLOOKUP($C25,TblFactor[],MATCH("SVPT",TblFactor[#Headers],0),0)*
VLOOKUP($B25,TblGrupos[],MATCH("SVPT",TblGrupos[#Headers],0),0),"")</f>
        <v/>
      </c>
      <c r="AX25" s="92" t="str">
        <f ca="1">IFERROR(VLOOKUP($C25,INDIRECT("Tbl"&amp;AX$14),MATCH("Puntos",TblP01[#Headers],0),0)*
VLOOKUP($C25,TblFactor[],MATCH("SVPT",TblFactor[#Headers],0),0)*
VLOOKUP($B25,TblGrupos[],MATCH("SVPT",TblGrupos[#Headers],0),0),"")</f>
        <v/>
      </c>
      <c r="AY25" s="93" t="str">
        <f ca="1">IFERROR(VLOOKUP($C25,INDIRECT("Tbl"&amp;AY$14),MATCH("Puntos",TblP01[#Headers],0),0)*
VLOOKUP($C25,TblFactor[],MATCH("SVPT",TblFactor[#Headers],0),0)*
VLOOKUP($B25,TblGrupos[],MATCH("SVPT",TblGrupos[#Headers],0),0),"")</f>
        <v/>
      </c>
      <c r="AZ25" s="92" t="str">
        <f ca="1">IFERROR(VLOOKUP($C25,INDIRECT("Tbl"&amp;AZ$14),MATCH("Puntos",TblP01[#Headers],0),0)*
VLOOKUP($C25,TblFactor[],MATCH("SVPT",TblFactor[#Headers],0),0)*
VLOOKUP($B25,TblGrupos[],MATCH("SVPT",TblGrupos[#Headers],0),0),"")</f>
        <v/>
      </c>
      <c r="BA25" s="93" t="str">
        <f ca="1">IFERROR(VLOOKUP($C25,INDIRECT("Tbl"&amp;BA$14),MATCH("Puntos",TblP01[#Headers],0),0)*
VLOOKUP($C25,TblFactor[],MATCH("SVPT",TblFactor[#Headers],0),0)*
VLOOKUP($B25,TblGrupos[],MATCH("SVPT",TblGrupos[#Headers],0),0),"")</f>
        <v/>
      </c>
      <c r="BB25" s="92" t="str">
        <f ca="1">IFERROR(VLOOKUP($C25,INDIRECT("Tbl"&amp;BB$14),MATCH("Puntos",TblP01[#Headers],0),0)*
VLOOKUP($C25,TblFactor[],MATCH("SVPT",TblFactor[#Headers],0),0)*
VLOOKUP($B25,TblGrupos[],MATCH("SVPT",TblGrupos[#Headers],0),0),"")</f>
        <v/>
      </c>
      <c r="BC25" s="93" t="str">
        <f ca="1">IFERROR(VLOOKUP($C25,INDIRECT("Tbl"&amp;BC$14),MATCH("Puntos",TblP01[#Headers],0),0)*
VLOOKUP($C25,TblFactor[],MATCH("SVPT",TblFactor[#Headers],0),0)*
VLOOKUP($B25,TblGrupos[],MATCH("SVPT",TblGrupos[#Headers],0),0),"")</f>
        <v/>
      </c>
      <c r="BD25" s="94" t="str">
        <f ca="1">IFERROR(VLOOKUP($C25,INDIRECT("Tbl"&amp;BD$14),MATCH("Puntos",TblP01[#Headers],0),0)*
VLOOKUP($C25,TblFactor[],MATCH("SVPT",TblFactor[#Headers],0),0)*
VLOOKUP($B25,TblGrupos[],MATCH("SVPT",TblGrupos[#Headers],0),0),"")</f>
        <v/>
      </c>
    </row>
    <row r="26" spans="1:56" ht="11.25" customHeight="1" x14ac:dyDescent="0.25">
      <c r="A26" s="147">
        <v>11</v>
      </c>
      <c r="B26" s="87" t="str">
        <f>IF($C26="","",IFERROR(VLOOKUP($C26,Tbl_ListFactores[],MATCH(B$15,Tbl_ListFactores[#Headers],0),0),""))</f>
        <v>zz</v>
      </c>
      <c r="C26" s="88" t="s">
        <v>11</v>
      </c>
      <c r="D26" s="88" t="str">
        <f>IF($C26="","",IFERROR(VLOOKUP($C26,Tbl_ListFactores[],MATCH(D$15,Tbl_ListFactores[#Headers],0),0),""))</f>
        <v/>
      </c>
      <c r="E26" s="89" t="str">
        <f>IF($C26="","",IFERROR(VLOOKUP($C26,Tbl_ListFactores[],MATCH(E$15,Tbl_ListFactores[#Headers],0),0),""))</f>
        <v/>
      </c>
      <c r="F26" s="90">
        <f t="shared" ca="1" si="33"/>
        <v>0</v>
      </c>
      <c r="G26" s="91" t="str">
        <f ca="1">IFERROR(VLOOKUP($C26,INDIRECT("Tbl"&amp;G$14),MATCH("Puntos",TblP01[#Headers],0),0)*
VLOOKUP($C26,TblFactor[],MATCH("SVPT",TblFactor[#Headers],0),0)*
VLOOKUP($B26,TblGrupos[],MATCH("SVPT",TblGrupos[#Headers],0),0),"")</f>
        <v/>
      </c>
      <c r="H26" s="92" t="str">
        <f ca="1">IFERROR(VLOOKUP($C26,INDIRECT("Tbl"&amp;H$14),MATCH("Puntos",TblP01[#Headers],0),0)*
VLOOKUP($C26,TblFactor[],MATCH("SVPT",TblFactor[#Headers],0),0)*
VLOOKUP($B26,TblGrupos[],MATCH("SVPT",TblGrupos[#Headers],0),0),"")</f>
        <v/>
      </c>
      <c r="I26" s="93" t="str">
        <f ca="1">IFERROR(VLOOKUP($C26,INDIRECT("Tbl"&amp;I$14),MATCH("Puntos",TblP01[#Headers],0),0)*
VLOOKUP($C26,TblFactor[],MATCH("SVPT",TblFactor[#Headers],0),0)*
VLOOKUP($B26,TblGrupos[],MATCH("SVPT",TblGrupos[#Headers],0),0),"")</f>
        <v/>
      </c>
      <c r="J26" s="92" t="str">
        <f ca="1">IFERROR(VLOOKUP($C26,INDIRECT("Tbl"&amp;J$14),MATCH("Puntos",TblP01[#Headers],0),0)*
VLOOKUP($C26,TblFactor[],MATCH("SVPT",TblFactor[#Headers],0),0)*
VLOOKUP($B26,TblGrupos[],MATCH("SVPT",TblGrupos[#Headers],0),0),"")</f>
        <v/>
      </c>
      <c r="K26" s="93" t="str">
        <f ca="1">IFERROR(VLOOKUP($C26,INDIRECT("Tbl"&amp;K$14),MATCH("Puntos",TblP01[#Headers],0),0)*
VLOOKUP($C26,TblFactor[],MATCH("SVPT",TblFactor[#Headers],0),0)*
VLOOKUP($B26,TblGrupos[],MATCH("SVPT",TblGrupos[#Headers],0),0),"")</f>
        <v/>
      </c>
      <c r="L26" s="92" t="str">
        <f ca="1">IFERROR(VLOOKUP($C26,INDIRECT("Tbl"&amp;L$14),MATCH("Puntos",TblP01[#Headers],0),0)*
VLOOKUP($C26,TblFactor[],MATCH("SVPT",TblFactor[#Headers],0),0)*
VLOOKUP($B26,TblGrupos[],MATCH("SVPT",TblGrupos[#Headers],0),0),"")</f>
        <v/>
      </c>
      <c r="M26" s="93" t="str">
        <f ca="1">IFERROR(VLOOKUP($C26,INDIRECT("Tbl"&amp;M$14),MATCH("Puntos",TblP01[#Headers],0),0)*
VLOOKUP($C26,TblFactor[],MATCH("SVPT",TblFactor[#Headers],0),0)*
VLOOKUP($B26,TblGrupos[],MATCH("SVPT",TblGrupos[#Headers],0),0),"")</f>
        <v/>
      </c>
      <c r="N26" s="92" t="str">
        <f ca="1">IFERROR(VLOOKUP($C26,INDIRECT("Tbl"&amp;N$14),MATCH("Puntos",TblP01[#Headers],0),0)*
VLOOKUP($C26,TblFactor[],MATCH("SVPT",TblFactor[#Headers],0),0)*
VLOOKUP($B26,TblGrupos[],MATCH("SVPT",TblGrupos[#Headers],0),0),"")</f>
        <v/>
      </c>
      <c r="O26" s="93" t="str">
        <f ca="1">IFERROR(VLOOKUP($C26,INDIRECT("Tbl"&amp;O$14),MATCH("Puntos",TblP01[#Headers],0),0)*
VLOOKUP($C26,TblFactor[],MATCH("SVPT",TblFactor[#Headers],0),0)*
VLOOKUP($B26,TblGrupos[],MATCH("SVPT",TblGrupos[#Headers],0),0),"")</f>
        <v/>
      </c>
      <c r="P26" s="92" t="str">
        <f ca="1">IFERROR(VLOOKUP($C26,INDIRECT("Tbl"&amp;P$14),MATCH("Puntos",TblP01[#Headers],0),0)*
VLOOKUP($C26,TblFactor[],MATCH("SVPT",TblFactor[#Headers],0),0)*
VLOOKUP($B26,TblGrupos[],MATCH("SVPT",TblGrupos[#Headers],0),0),"")</f>
        <v/>
      </c>
      <c r="Q26" s="92" t="str">
        <f ca="1">IFERROR(VLOOKUP($C26,INDIRECT("Tbl"&amp;Q$14),MATCH("Puntos",TblP01[#Headers],0),0)*
VLOOKUP($C26,TblFactor[],MATCH("SVPT",TblFactor[#Headers],0),0)*
VLOOKUP($B26,TblGrupos[],MATCH("SVPT",TblGrupos[#Headers],0),0),"")</f>
        <v/>
      </c>
      <c r="R26" s="92" t="str">
        <f ca="1">IFERROR(VLOOKUP($C26,INDIRECT("Tbl"&amp;R$14),MATCH("Puntos",TblP01[#Headers],0),0)*
VLOOKUP($C26,TblFactor[],MATCH("SVPT",TblFactor[#Headers],0),0)*
VLOOKUP($B26,TblGrupos[],MATCH("SVPT",TblGrupos[#Headers],0),0),"")</f>
        <v/>
      </c>
      <c r="S26" s="93" t="str">
        <f ca="1">IFERROR(VLOOKUP($C26,INDIRECT("Tbl"&amp;S$14),MATCH("Puntos",TblP01[#Headers],0),0)*
VLOOKUP($C26,TblFactor[],MATCH("SVPT",TblFactor[#Headers],0),0)*
VLOOKUP($B26,TblGrupos[],MATCH("SVPT",TblGrupos[#Headers],0),0),"")</f>
        <v/>
      </c>
      <c r="T26" s="92" t="str">
        <f ca="1">IFERROR(VLOOKUP($C26,INDIRECT("Tbl"&amp;T$14),MATCH("Puntos",TblP01[#Headers],0),0)*
VLOOKUP($C26,TblFactor[],MATCH("SVPT",TblFactor[#Headers],0),0)*
VLOOKUP($B26,TblGrupos[],MATCH("SVPT",TblGrupos[#Headers],0),0),"")</f>
        <v/>
      </c>
      <c r="U26" s="93" t="str">
        <f ca="1">IFERROR(VLOOKUP($C26,INDIRECT("Tbl"&amp;U$14),MATCH("Puntos",TblP01[#Headers],0),0)*
VLOOKUP($C26,TblFactor[],MATCH("SVPT",TblFactor[#Headers],0),0)*
VLOOKUP($B26,TblGrupos[],MATCH("SVPT",TblGrupos[#Headers],0),0),"")</f>
        <v/>
      </c>
      <c r="V26" s="92" t="str">
        <f ca="1">IFERROR(VLOOKUP($C26,INDIRECT("Tbl"&amp;V$14),MATCH("Puntos",TblP01[#Headers],0),0)*
VLOOKUP($C26,TblFactor[],MATCH("SVPT",TblFactor[#Headers],0),0)*
VLOOKUP($B26,TblGrupos[],MATCH("SVPT",TblGrupos[#Headers],0),0),"")</f>
        <v/>
      </c>
      <c r="W26" s="93" t="str">
        <f ca="1">IFERROR(VLOOKUP($C26,INDIRECT("Tbl"&amp;W$14),MATCH("Puntos",TblP01[#Headers],0),0)*
VLOOKUP($C26,TblFactor[],MATCH("SVPT",TblFactor[#Headers],0),0)*
VLOOKUP($B26,TblGrupos[],MATCH("SVPT",TblGrupos[#Headers],0),0),"")</f>
        <v/>
      </c>
      <c r="X26" s="92" t="str">
        <f ca="1">IFERROR(VLOOKUP($C26,INDIRECT("Tbl"&amp;X$14),MATCH("Puntos",TblP01[#Headers],0),0)*
VLOOKUP($C26,TblFactor[],MATCH("SVPT",TblFactor[#Headers],0),0)*
VLOOKUP($B26,TblGrupos[],MATCH("SVPT",TblGrupos[#Headers],0),0),"")</f>
        <v/>
      </c>
      <c r="Y26" s="93" t="str">
        <f ca="1">IFERROR(VLOOKUP($C26,INDIRECT("Tbl"&amp;Y$14),MATCH("Puntos",TblP01[#Headers],0),0)*
VLOOKUP($C26,TblFactor[],MATCH("SVPT",TblFactor[#Headers],0),0)*
VLOOKUP($B26,TblGrupos[],MATCH("SVPT",TblGrupos[#Headers],0),0),"")</f>
        <v/>
      </c>
      <c r="Z26" s="92" t="str">
        <f ca="1">IFERROR(VLOOKUP($C26,INDIRECT("Tbl"&amp;Z$14),MATCH("Puntos",TblP01[#Headers],0),0)*
VLOOKUP($C26,TblFactor[],MATCH("SVPT",TblFactor[#Headers],0),0)*
VLOOKUP($B26,TblGrupos[],MATCH("SVPT",TblGrupos[#Headers],0),0),"")</f>
        <v/>
      </c>
      <c r="AA26" s="93" t="str">
        <f ca="1">IFERROR(VLOOKUP($C26,INDIRECT("Tbl"&amp;AA$14),MATCH("Puntos",TblP01[#Headers],0),0)*
VLOOKUP($C26,TblFactor[],MATCH("SVPT",TblFactor[#Headers],0),0)*
VLOOKUP($B26,TblGrupos[],MATCH("SVPT",TblGrupos[#Headers],0),0),"")</f>
        <v/>
      </c>
      <c r="AB26" s="92" t="str">
        <f ca="1">IFERROR(VLOOKUP($C26,INDIRECT("Tbl"&amp;AB$14),MATCH("Puntos",TblP01[#Headers],0),0)*
VLOOKUP($C26,TblFactor[],MATCH("SVPT",TblFactor[#Headers],0),0)*
VLOOKUP($B26,TblGrupos[],MATCH("SVPT",TblGrupos[#Headers],0),0),"")</f>
        <v/>
      </c>
      <c r="AC26" s="93" t="str">
        <f ca="1">IFERROR(VLOOKUP($C26,INDIRECT("Tbl"&amp;AC$14),MATCH("Puntos",TblP01[#Headers],0),0)*
VLOOKUP($C26,TblFactor[],MATCH("SVPT",TblFactor[#Headers],0),0)*
VLOOKUP($B26,TblGrupos[],MATCH("SVPT",TblGrupos[#Headers],0),0),"")</f>
        <v/>
      </c>
      <c r="AD26" s="92" t="str">
        <f ca="1">IFERROR(VLOOKUP($C26,INDIRECT("Tbl"&amp;AD$14),MATCH("Puntos",TblP01[#Headers],0),0)*
VLOOKUP($C26,TblFactor[],MATCH("SVPT",TblFactor[#Headers],0),0)*
VLOOKUP($B26,TblGrupos[],MATCH("SVPT",TblGrupos[#Headers],0),0),"")</f>
        <v/>
      </c>
      <c r="AE26" s="93" t="str">
        <f ca="1">IFERROR(VLOOKUP($C26,INDIRECT("Tbl"&amp;AE$14),MATCH("Puntos",TblP01[#Headers],0),0)*
VLOOKUP($C26,TblFactor[],MATCH("SVPT",TblFactor[#Headers],0),0)*
VLOOKUP($B26,TblGrupos[],MATCH("SVPT",TblGrupos[#Headers],0),0),"")</f>
        <v/>
      </c>
      <c r="AF26" s="92" t="str">
        <f ca="1">IFERROR(VLOOKUP($C26,INDIRECT("Tbl"&amp;AF$14),MATCH("Puntos",TblP01[#Headers],0),0)*
VLOOKUP($C26,TblFactor[],MATCH("SVPT",TblFactor[#Headers],0),0)*
VLOOKUP($B26,TblGrupos[],MATCH("SVPT",TblGrupos[#Headers],0),0),"")</f>
        <v/>
      </c>
      <c r="AG26" s="93" t="str">
        <f ca="1">IFERROR(VLOOKUP($C26,INDIRECT("Tbl"&amp;AG$14),MATCH("Puntos",TblP01[#Headers],0),0)*
VLOOKUP($C26,TblFactor[],MATCH("SVPT",TblFactor[#Headers],0),0)*
VLOOKUP($B26,TblGrupos[],MATCH("SVPT",TblGrupos[#Headers],0),0),"")</f>
        <v/>
      </c>
      <c r="AH26" s="92" t="str">
        <f ca="1">IFERROR(VLOOKUP($C26,INDIRECT("Tbl"&amp;AH$14),MATCH("Puntos",TblP01[#Headers],0),0)*
VLOOKUP($C26,TblFactor[],MATCH("SVPT",TblFactor[#Headers],0),0)*
VLOOKUP($B26,TblGrupos[],MATCH("SVPT",TblGrupos[#Headers],0),0),"")</f>
        <v/>
      </c>
      <c r="AI26" s="93" t="str">
        <f ca="1">IFERROR(VLOOKUP($C26,INDIRECT("Tbl"&amp;AI$14),MATCH("Puntos",TblP01[#Headers],0),0)*
VLOOKUP($C26,TblFactor[],MATCH("SVPT",TblFactor[#Headers],0),0)*
VLOOKUP($B26,TblGrupos[],MATCH("SVPT",TblGrupos[#Headers],0),0),"")</f>
        <v/>
      </c>
      <c r="AJ26" s="92" t="str">
        <f ca="1">IFERROR(VLOOKUP($C26,INDIRECT("Tbl"&amp;AJ$14),MATCH("Puntos",TblP01[#Headers],0),0)*
VLOOKUP($C26,TblFactor[],MATCH("SVPT",TblFactor[#Headers],0),0)*
VLOOKUP($B26,TblGrupos[],MATCH("SVPT",TblGrupos[#Headers],0),0),"")</f>
        <v/>
      </c>
      <c r="AK26" s="93" t="str">
        <f ca="1">IFERROR(VLOOKUP($C26,INDIRECT("Tbl"&amp;AK$14),MATCH("Puntos",TblP01[#Headers],0),0)*
VLOOKUP($C26,TblFactor[],MATCH("SVPT",TblFactor[#Headers],0),0)*
VLOOKUP($B26,TblGrupos[],MATCH("SVPT",TblGrupos[#Headers],0),0),"")</f>
        <v/>
      </c>
      <c r="AL26" s="92" t="str">
        <f ca="1">IFERROR(VLOOKUP($C26,INDIRECT("Tbl"&amp;AL$14),MATCH("Puntos",TblP01[#Headers],0),0)*
VLOOKUP($C26,TblFactor[],MATCH("SVPT",TblFactor[#Headers],0),0)*
VLOOKUP($B26,TblGrupos[],MATCH("SVPT",TblGrupos[#Headers],0),0),"")</f>
        <v/>
      </c>
      <c r="AM26" s="93" t="str">
        <f ca="1">IFERROR(VLOOKUP($C26,INDIRECT("Tbl"&amp;AM$14),MATCH("Puntos",TblP01[#Headers],0),0)*
VLOOKUP($C26,TblFactor[],MATCH("SVPT",TblFactor[#Headers],0),0)*
VLOOKUP($B26,TblGrupos[],MATCH("SVPT",TblGrupos[#Headers],0),0),"")</f>
        <v/>
      </c>
      <c r="AN26" s="92" t="str">
        <f ca="1">IFERROR(VLOOKUP($C26,INDIRECT("Tbl"&amp;AN$14),MATCH("Puntos",TblP01[#Headers],0),0)*
VLOOKUP($C26,TblFactor[],MATCH("SVPT",TblFactor[#Headers],0),0)*
VLOOKUP($B26,TblGrupos[],MATCH("SVPT",TblGrupos[#Headers],0),0),"")</f>
        <v/>
      </c>
      <c r="AO26" s="93" t="str">
        <f ca="1">IFERROR(VLOOKUP($C26,INDIRECT("Tbl"&amp;AO$14),MATCH("Puntos",TblP01[#Headers],0),0)*
VLOOKUP($C26,TblFactor[],MATCH("SVPT",TblFactor[#Headers],0),0)*
VLOOKUP($B26,TblGrupos[],MATCH("SVPT",TblGrupos[#Headers],0),0),"")</f>
        <v/>
      </c>
      <c r="AP26" s="92" t="str">
        <f ca="1">IFERROR(VLOOKUP($C26,INDIRECT("Tbl"&amp;AP$14),MATCH("Puntos",TblP01[#Headers],0),0)*
VLOOKUP($C26,TblFactor[],MATCH("SVPT",TblFactor[#Headers],0),0)*
VLOOKUP($B26,TblGrupos[],MATCH("SVPT",TblGrupos[#Headers],0),0),"")</f>
        <v/>
      </c>
      <c r="AQ26" s="93" t="str">
        <f ca="1">IFERROR(VLOOKUP($C26,INDIRECT("Tbl"&amp;AQ$14),MATCH("Puntos",TblP01[#Headers],0),0)*
VLOOKUP($C26,TblFactor[],MATCH("SVPT",TblFactor[#Headers],0),0)*
VLOOKUP($B26,TblGrupos[],MATCH("SVPT",TblGrupos[#Headers],0),0),"")</f>
        <v/>
      </c>
      <c r="AR26" s="92" t="str">
        <f ca="1">IFERROR(VLOOKUP($C26,INDIRECT("Tbl"&amp;AR$14),MATCH("Puntos",TblP01[#Headers],0),0)*
VLOOKUP($C26,TblFactor[],MATCH("SVPT",TblFactor[#Headers],0),0)*
VLOOKUP($B26,TblGrupos[],MATCH("SVPT",TblGrupos[#Headers],0),0),"")</f>
        <v/>
      </c>
      <c r="AS26" s="93" t="str">
        <f ca="1">IFERROR(VLOOKUP($C26,INDIRECT("Tbl"&amp;AS$14),MATCH("Puntos",TblP01[#Headers],0),0)*
VLOOKUP($C26,TblFactor[],MATCH("SVPT",TblFactor[#Headers],0),0)*
VLOOKUP($B26,TblGrupos[],MATCH("SVPT",TblGrupos[#Headers],0),0),"")</f>
        <v/>
      </c>
      <c r="AT26" s="92" t="str">
        <f ca="1">IFERROR(VLOOKUP($C26,INDIRECT("Tbl"&amp;AT$14),MATCH("Puntos",TblP01[#Headers],0),0)*
VLOOKUP($C26,TblFactor[],MATCH("SVPT",TblFactor[#Headers],0),0)*
VLOOKUP($B26,TblGrupos[],MATCH("SVPT",TblGrupos[#Headers],0),0),"")</f>
        <v/>
      </c>
      <c r="AU26" s="93" t="str">
        <f ca="1">IFERROR(VLOOKUP($C26,INDIRECT("Tbl"&amp;AU$14),MATCH("Puntos",TblP01[#Headers],0),0)*
VLOOKUP($C26,TblFactor[],MATCH("SVPT",TblFactor[#Headers],0),0)*
VLOOKUP($B26,TblGrupos[],MATCH("SVPT",TblGrupos[#Headers],0),0),"")</f>
        <v/>
      </c>
      <c r="AV26" s="92" t="str">
        <f ca="1">IFERROR(VLOOKUP($C26,INDIRECT("Tbl"&amp;AV$14),MATCH("Puntos",TblP01[#Headers],0),0)*
VLOOKUP($C26,TblFactor[],MATCH("SVPT",TblFactor[#Headers],0),0)*
VLOOKUP($B26,TblGrupos[],MATCH("SVPT",TblGrupos[#Headers],0),0),"")</f>
        <v/>
      </c>
      <c r="AW26" s="93" t="str">
        <f ca="1">IFERROR(VLOOKUP($C26,INDIRECT("Tbl"&amp;AW$14),MATCH("Puntos",TblP01[#Headers],0),0)*
VLOOKUP($C26,TblFactor[],MATCH("SVPT",TblFactor[#Headers],0),0)*
VLOOKUP($B26,TblGrupos[],MATCH("SVPT",TblGrupos[#Headers],0),0),"")</f>
        <v/>
      </c>
      <c r="AX26" s="92" t="str">
        <f ca="1">IFERROR(VLOOKUP($C26,INDIRECT("Tbl"&amp;AX$14),MATCH("Puntos",TblP01[#Headers],0),0)*
VLOOKUP($C26,TblFactor[],MATCH("SVPT",TblFactor[#Headers],0),0)*
VLOOKUP($B26,TblGrupos[],MATCH("SVPT",TblGrupos[#Headers],0),0),"")</f>
        <v/>
      </c>
      <c r="AY26" s="93" t="str">
        <f ca="1">IFERROR(VLOOKUP($C26,INDIRECT("Tbl"&amp;AY$14),MATCH("Puntos",TblP01[#Headers],0),0)*
VLOOKUP($C26,TblFactor[],MATCH("SVPT",TblFactor[#Headers],0),0)*
VLOOKUP($B26,TblGrupos[],MATCH("SVPT",TblGrupos[#Headers],0),0),"")</f>
        <v/>
      </c>
      <c r="AZ26" s="92" t="str">
        <f ca="1">IFERROR(VLOOKUP($C26,INDIRECT("Tbl"&amp;AZ$14),MATCH("Puntos",TblP01[#Headers],0),0)*
VLOOKUP($C26,TblFactor[],MATCH("SVPT",TblFactor[#Headers],0),0)*
VLOOKUP($B26,TblGrupos[],MATCH("SVPT",TblGrupos[#Headers],0),0),"")</f>
        <v/>
      </c>
      <c r="BA26" s="93" t="str">
        <f ca="1">IFERROR(VLOOKUP($C26,INDIRECT("Tbl"&amp;BA$14),MATCH("Puntos",TblP01[#Headers],0),0)*
VLOOKUP($C26,TblFactor[],MATCH("SVPT",TblFactor[#Headers],0),0)*
VLOOKUP($B26,TblGrupos[],MATCH("SVPT",TblGrupos[#Headers],0),0),"")</f>
        <v/>
      </c>
      <c r="BB26" s="92" t="str">
        <f ca="1">IFERROR(VLOOKUP($C26,INDIRECT("Tbl"&amp;BB$14),MATCH("Puntos",TblP01[#Headers],0),0)*
VLOOKUP($C26,TblFactor[],MATCH("SVPT",TblFactor[#Headers],0),0)*
VLOOKUP($B26,TblGrupos[],MATCH("SVPT",TblGrupos[#Headers],0),0),"")</f>
        <v/>
      </c>
      <c r="BC26" s="93" t="str">
        <f ca="1">IFERROR(VLOOKUP($C26,INDIRECT("Tbl"&amp;BC$14),MATCH("Puntos",TblP01[#Headers],0),0)*
VLOOKUP($C26,TblFactor[],MATCH("SVPT",TblFactor[#Headers],0),0)*
VLOOKUP($B26,TblGrupos[],MATCH("SVPT",TblGrupos[#Headers],0),0),"")</f>
        <v/>
      </c>
      <c r="BD26" s="94" t="str">
        <f ca="1">IFERROR(VLOOKUP($C26,INDIRECT("Tbl"&amp;BD$14),MATCH("Puntos",TblP01[#Headers],0),0)*
VLOOKUP($C26,TblFactor[],MATCH("SVPT",TblFactor[#Headers],0),0)*
VLOOKUP($B26,TblGrupos[],MATCH("SVPT",TblGrupos[#Headers],0),0),"")</f>
        <v/>
      </c>
    </row>
    <row r="27" spans="1:56" ht="11.25" customHeight="1" x14ac:dyDescent="0.25">
      <c r="A27" s="147">
        <v>12</v>
      </c>
      <c r="B27" s="87" t="str">
        <f>IF($C27="","",IFERROR(VLOOKUP($C27,Tbl_ListFactores[],MATCH(B$15,Tbl_ListFactores[#Headers],0),0),""))</f>
        <v>zz</v>
      </c>
      <c r="C27" s="88" t="s">
        <v>12</v>
      </c>
      <c r="D27" s="88" t="str">
        <f>IF($C27="","",IFERROR(VLOOKUP($C27,Tbl_ListFactores[],MATCH(D$15,Tbl_ListFactores[#Headers],0),0),""))</f>
        <v/>
      </c>
      <c r="E27" s="89" t="str">
        <f>IF($C27="","",IFERROR(VLOOKUP($C27,Tbl_ListFactores[],MATCH(E$15,Tbl_ListFactores[#Headers],0),0),""))</f>
        <v/>
      </c>
      <c r="F27" s="90">
        <f t="shared" ca="1" si="33"/>
        <v>0</v>
      </c>
      <c r="G27" s="91" t="str">
        <f ca="1">IFERROR(VLOOKUP($C27,INDIRECT("Tbl"&amp;G$14),MATCH("Puntos",TblP01[#Headers],0),0)*
VLOOKUP($C27,TblFactor[],MATCH("SVPT",TblFactor[#Headers],0),0)*
VLOOKUP($B27,TblGrupos[],MATCH("SVPT",TblGrupos[#Headers],0),0),"")</f>
        <v/>
      </c>
      <c r="H27" s="92" t="str">
        <f ca="1">IFERROR(VLOOKUP($C27,INDIRECT("Tbl"&amp;H$14),MATCH("Puntos",TblP01[#Headers],0),0)*
VLOOKUP($C27,TblFactor[],MATCH("SVPT",TblFactor[#Headers],0),0)*
VLOOKUP($B27,TblGrupos[],MATCH("SVPT",TblGrupos[#Headers],0),0),"")</f>
        <v/>
      </c>
      <c r="I27" s="93" t="str">
        <f ca="1">IFERROR(VLOOKUP($C27,INDIRECT("Tbl"&amp;I$14),MATCH("Puntos",TblP01[#Headers],0),0)*
VLOOKUP($C27,TblFactor[],MATCH("SVPT",TblFactor[#Headers],0),0)*
VLOOKUP($B27,TblGrupos[],MATCH("SVPT",TblGrupos[#Headers],0),0),"")</f>
        <v/>
      </c>
      <c r="J27" s="92" t="str">
        <f ca="1">IFERROR(VLOOKUP($C27,INDIRECT("Tbl"&amp;J$14),MATCH("Puntos",TblP01[#Headers],0),0)*
VLOOKUP($C27,TblFactor[],MATCH("SVPT",TblFactor[#Headers],0),0)*
VLOOKUP($B27,TblGrupos[],MATCH("SVPT",TblGrupos[#Headers],0),0),"")</f>
        <v/>
      </c>
      <c r="K27" s="93" t="str">
        <f ca="1">IFERROR(VLOOKUP($C27,INDIRECT("Tbl"&amp;K$14),MATCH("Puntos",TblP01[#Headers],0),0)*
VLOOKUP($C27,TblFactor[],MATCH("SVPT",TblFactor[#Headers],0),0)*
VLOOKUP($B27,TblGrupos[],MATCH("SVPT",TblGrupos[#Headers],0),0),"")</f>
        <v/>
      </c>
      <c r="L27" s="92" t="str">
        <f ca="1">IFERROR(VLOOKUP($C27,INDIRECT("Tbl"&amp;L$14),MATCH("Puntos",TblP01[#Headers],0),0)*
VLOOKUP($C27,TblFactor[],MATCH("SVPT",TblFactor[#Headers],0),0)*
VLOOKUP($B27,TblGrupos[],MATCH("SVPT",TblGrupos[#Headers],0),0),"")</f>
        <v/>
      </c>
      <c r="M27" s="93" t="str">
        <f ca="1">IFERROR(VLOOKUP($C27,INDIRECT("Tbl"&amp;M$14),MATCH("Puntos",TblP01[#Headers],0),0)*
VLOOKUP($C27,TblFactor[],MATCH("SVPT",TblFactor[#Headers],0),0)*
VLOOKUP($B27,TblGrupos[],MATCH("SVPT",TblGrupos[#Headers],0),0),"")</f>
        <v/>
      </c>
      <c r="N27" s="92" t="str">
        <f ca="1">IFERROR(VLOOKUP($C27,INDIRECT("Tbl"&amp;N$14),MATCH("Puntos",TblP01[#Headers],0),0)*
VLOOKUP($C27,TblFactor[],MATCH("SVPT",TblFactor[#Headers],0),0)*
VLOOKUP($B27,TblGrupos[],MATCH("SVPT",TblGrupos[#Headers],0),0),"")</f>
        <v/>
      </c>
      <c r="O27" s="93" t="str">
        <f ca="1">IFERROR(VLOOKUP($C27,INDIRECT("Tbl"&amp;O$14),MATCH("Puntos",TblP01[#Headers],0),0)*
VLOOKUP($C27,TblFactor[],MATCH("SVPT",TblFactor[#Headers],0),0)*
VLOOKUP($B27,TblGrupos[],MATCH("SVPT",TblGrupos[#Headers],0),0),"")</f>
        <v/>
      </c>
      <c r="P27" s="92" t="str">
        <f ca="1">IFERROR(VLOOKUP($C27,INDIRECT("Tbl"&amp;P$14),MATCH("Puntos",TblP01[#Headers],0),0)*
VLOOKUP($C27,TblFactor[],MATCH("SVPT",TblFactor[#Headers],0),0)*
VLOOKUP($B27,TblGrupos[],MATCH("SVPT",TblGrupos[#Headers],0),0),"")</f>
        <v/>
      </c>
      <c r="Q27" s="92" t="str">
        <f ca="1">IFERROR(VLOOKUP($C27,INDIRECT("Tbl"&amp;Q$14),MATCH("Puntos",TblP01[#Headers],0),0)*
VLOOKUP($C27,TblFactor[],MATCH("SVPT",TblFactor[#Headers],0),0)*
VLOOKUP($B27,TblGrupos[],MATCH("SVPT",TblGrupos[#Headers],0),0),"")</f>
        <v/>
      </c>
      <c r="R27" s="92" t="str">
        <f ca="1">IFERROR(VLOOKUP($C27,INDIRECT("Tbl"&amp;R$14),MATCH("Puntos",TblP01[#Headers],0),0)*
VLOOKUP($C27,TblFactor[],MATCH("SVPT",TblFactor[#Headers],0),0)*
VLOOKUP($B27,TblGrupos[],MATCH("SVPT",TblGrupos[#Headers],0),0),"")</f>
        <v/>
      </c>
      <c r="S27" s="93" t="str">
        <f ca="1">IFERROR(VLOOKUP($C27,INDIRECT("Tbl"&amp;S$14),MATCH("Puntos",TblP01[#Headers],0),0)*
VLOOKUP($C27,TblFactor[],MATCH("SVPT",TblFactor[#Headers],0),0)*
VLOOKUP($B27,TblGrupos[],MATCH("SVPT",TblGrupos[#Headers],0),0),"")</f>
        <v/>
      </c>
      <c r="T27" s="92" t="str">
        <f ca="1">IFERROR(VLOOKUP($C27,INDIRECT("Tbl"&amp;T$14),MATCH("Puntos",TblP01[#Headers],0),0)*
VLOOKUP($C27,TblFactor[],MATCH("SVPT",TblFactor[#Headers],0),0)*
VLOOKUP($B27,TblGrupos[],MATCH("SVPT",TblGrupos[#Headers],0),0),"")</f>
        <v/>
      </c>
      <c r="U27" s="93" t="str">
        <f ca="1">IFERROR(VLOOKUP($C27,INDIRECT("Tbl"&amp;U$14),MATCH("Puntos",TblP01[#Headers],0),0)*
VLOOKUP($C27,TblFactor[],MATCH("SVPT",TblFactor[#Headers],0),0)*
VLOOKUP($B27,TblGrupos[],MATCH("SVPT",TblGrupos[#Headers],0),0),"")</f>
        <v/>
      </c>
      <c r="V27" s="92" t="str">
        <f ca="1">IFERROR(VLOOKUP($C27,INDIRECT("Tbl"&amp;V$14),MATCH("Puntos",TblP01[#Headers],0),0)*
VLOOKUP($C27,TblFactor[],MATCH("SVPT",TblFactor[#Headers],0),0)*
VLOOKUP($B27,TblGrupos[],MATCH("SVPT",TblGrupos[#Headers],0),0),"")</f>
        <v/>
      </c>
      <c r="W27" s="93" t="str">
        <f ca="1">IFERROR(VLOOKUP($C27,INDIRECT("Tbl"&amp;W$14),MATCH("Puntos",TblP01[#Headers],0),0)*
VLOOKUP($C27,TblFactor[],MATCH("SVPT",TblFactor[#Headers],0),0)*
VLOOKUP($B27,TblGrupos[],MATCH("SVPT",TblGrupos[#Headers],0),0),"")</f>
        <v/>
      </c>
      <c r="X27" s="92" t="str">
        <f ca="1">IFERROR(VLOOKUP($C27,INDIRECT("Tbl"&amp;X$14),MATCH("Puntos",TblP01[#Headers],0),0)*
VLOOKUP($C27,TblFactor[],MATCH("SVPT",TblFactor[#Headers],0),0)*
VLOOKUP($B27,TblGrupos[],MATCH("SVPT",TblGrupos[#Headers],0),0),"")</f>
        <v/>
      </c>
      <c r="Y27" s="93" t="str">
        <f ca="1">IFERROR(VLOOKUP($C27,INDIRECT("Tbl"&amp;Y$14),MATCH("Puntos",TblP01[#Headers],0),0)*
VLOOKUP($C27,TblFactor[],MATCH("SVPT",TblFactor[#Headers],0),0)*
VLOOKUP($B27,TblGrupos[],MATCH("SVPT",TblGrupos[#Headers],0),0),"")</f>
        <v/>
      </c>
      <c r="Z27" s="92" t="str">
        <f ca="1">IFERROR(VLOOKUP($C27,INDIRECT("Tbl"&amp;Z$14),MATCH("Puntos",TblP01[#Headers],0),0)*
VLOOKUP($C27,TblFactor[],MATCH("SVPT",TblFactor[#Headers],0),0)*
VLOOKUP($B27,TblGrupos[],MATCH("SVPT",TblGrupos[#Headers],0),0),"")</f>
        <v/>
      </c>
      <c r="AA27" s="93" t="str">
        <f ca="1">IFERROR(VLOOKUP($C27,INDIRECT("Tbl"&amp;AA$14),MATCH("Puntos",TblP01[#Headers],0),0)*
VLOOKUP($C27,TblFactor[],MATCH("SVPT",TblFactor[#Headers],0),0)*
VLOOKUP($B27,TblGrupos[],MATCH("SVPT",TblGrupos[#Headers],0),0),"")</f>
        <v/>
      </c>
      <c r="AB27" s="92" t="str">
        <f ca="1">IFERROR(VLOOKUP($C27,INDIRECT("Tbl"&amp;AB$14),MATCH("Puntos",TblP01[#Headers],0),0)*
VLOOKUP($C27,TblFactor[],MATCH("SVPT",TblFactor[#Headers],0),0)*
VLOOKUP($B27,TblGrupos[],MATCH("SVPT",TblGrupos[#Headers],0),0),"")</f>
        <v/>
      </c>
      <c r="AC27" s="93" t="str">
        <f ca="1">IFERROR(VLOOKUP($C27,INDIRECT("Tbl"&amp;AC$14),MATCH("Puntos",TblP01[#Headers],0),0)*
VLOOKUP($C27,TblFactor[],MATCH("SVPT",TblFactor[#Headers],0),0)*
VLOOKUP($B27,TblGrupos[],MATCH("SVPT",TblGrupos[#Headers],0),0),"")</f>
        <v/>
      </c>
      <c r="AD27" s="92" t="str">
        <f ca="1">IFERROR(VLOOKUP($C27,INDIRECT("Tbl"&amp;AD$14),MATCH("Puntos",TblP01[#Headers],0),0)*
VLOOKUP($C27,TblFactor[],MATCH("SVPT",TblFactor[#Headers],0),0)*
VLOOKUP($B27,TblGrupos[],MATCH("SVPT",TblGrupos[#Headers],0),0),"")</f>
        <v/>
      </c>
      <c r="AE27" s="93" t="str">
        <f ca="1">IFERROR(VLOOKUP($C27,INDIRECT("Tbl"&amp;AE$14),MATCH("Puntos",TblP01[#Headers],0),0)*
VLOOKUP($C27,TblFactor[],MATCH("SVPT",TblFactor[#Headers],0),0)*
VLOOKUP($B27,TblGrupos[],MATCH("SVPT",TblGrupos[#Headers],0),0),"")</f>
        <v/>
      </c>
      <c r="AF27" s="92" t="str">
        <f ca="1">IFERROR(VLOOKUP($C27,INDIRECT("Tbl"&amp;AF$14),MATCH("Puntos",TblP01[#Headers],0),0)*
VLOOKUP($C27,TblFactor[],MATCH("SVPT",TblFactor[#Headers],0),0)*
VLOOKUP($B27,TblGrupos[],MATCH("SVPT",TblGrupos[#Headers],0),0),"")</f>
        <v/>
      </c>
      <c r="AG27" s="93" t="str">
        <f ca="1">IFERROR(VLOOKUP($C27,INDIRECT("Tbl"&amp;AG$14),MATCH("Puntos",TblP01[#Headers],0),0)*
VLOOKUP($C27,TblFactor[],MATCH("SVPT",TblFactor[#Headers],0),0)*
VLOOKUP($B27,TblGrupos[],MATCH("SVPT",TblGrupos[#Headers],0),0),"")</f>
        <v/>
      </c>
      <c r="AH27" s="92" t="str">
        <f ca="1">IFERROR(VLOOKUP($C27,INDIRECT("Tbl"&amp;AH$14),MATCH("Puntos",TblP01[#Headers],0),0)*
VLOOKUP($C27,TblFactor[],MATCH("SVPT",TblFactor[#Headers],0),0)*
VLOOKUP($B27,TblGrupos[],MATCH("SVPT",TblGrupos[#Headers],0),0),"")</f>
        <v/>
      </c>
      <c r="AI27" s="93" t="str">
        <f ca="1">IFERROR(VLOOKUP($C27,INDIRECT("Tbl"&amp;AI$14),MATCH("Puntos",TblP01[#Headers],0),0)*
VLOOKUP($C27,TblFactor[],MATCH("SVPT",TblFactor[#Headers],0),0)*
VLOOKUP($B27,TblGrupos[],MATCH("SVPT",TblGrupos[#Headers],0),0),"")</f>
        <v/>
      </c>
      <c r="AJ27" s="92" t="str">
        <f ca="1">IFERROR(VLOOKUP($C27,INDIRECT("Tbl"&amp;AJ$14),MATCH("Puntos",TblP01[#Headers],0),0)*
VLOOKUP($C27,TblFactor[],MATCH("SVPT",TblFactor[#Headers],0),0)*
VLOOKUP($B27,TblGrupos[],MATCH("SVPT",TblGrupos[#Headers],0),0),"")</f>
        <v/>
      </c>
      <c r="AK27" s="93" t="str">
        <f ca="1">IFERROR(VLOOKUP($C27,INDIRECT("Tbl"&amp;AK$14),MATCH("Puntos",TblP01[#Headers],0),0)*
VLOOKUP($C27,TblFactor[],MATCH("SVPT",TblFactor[#Headers],0),0)*
VLOOKUP($B27,TblGrupos[],MATCH("SVPT",TblGrupos[#Headers],0),0),"")</f>
        <v/>
      </c>
      <c r="AL27" s="92" t="str">
        <f ca="1">IFERROR(VLOOKUP($C27,INDIRECT("Tbl"&amp;AL$14),MATCH("Puntos",TblP01[#Headers],0),0)*
VLOOKUP($C27,TblFactor[],MATCH("SVPT",TblFactor[#Headers],0),0)*
VLOOKUP($B27,TblGrupos[],MATCH("SVPT",TblGrupos[#Headers],0),0),"")</f>
        <v/>
      </c>
      <c r="AM27" s="93" t="str">
        <f ca="1">IFERROR(VLOOKUP($C27,INDIRECT("Tbl"&amp;AM$14),MATCH("Puntos",TblP01[#Headers],0),0)*
VLOOKUP($C27,TblFactor[],MATCH("SVPT",TblFactor[#Headers],0),0)*
VLOOKUP($B27,TblGrupos[],MATCH("SVPT",TblGrupos[#Headers],0),0),"")</f>
        <v/>
      </c>
      <c r="AN27" s="92" t="str">
        <f ca="1">IFERROR(VLOOKUP($C27,INDIRECT("Tbl"&amp;AN$14),MATCH("Puntos",TblP01[#Headers],0),0)*
VLOOKUP($C27,TblFactor[],MATCH("SVPT",TblFactor[#Headers],0),0)*
VLOOKUP($B27,TblGrupos[],MATCH("SVPT",TblGrupos[#Headers],0),0),"")</f>
        <v/>
      </c>
      <c r="AO27" s="93" t="str">
        <f ca="1">IFERROR(VLOOKUP($C27,INDIRECT("Tbl"&amp;AO$14),MATCH("Puntos",TblP01[#Headers],0),0)*
VLOOKUP($C27,TblFactor[],MATCH("SVPT",TblFactor[#Headers],0),0)*
VLOOKUP($B27,TblGrupos[],MATCH("SVPT",TblGrupos[#Headers],0),0),"")</f>
        <v/>
      </c>
      <c r="AP27" s="92" t="str">
        <f ca="1">IFERROR(VLOOKUP($C27,INDIRECT("Tbl"&amp;AP$14),MATCH("Puntos",TblP01[#Headers],0),0)*
VLOOKUP($C27,TblFactor[],MATCH("SVPT",TblFactor[#Headers],0),0)*
VLOOKUP($B27,TblGrupos[],MATCH("SVPT",TblGrupos[#Headers],0),0),"")</f>
        <v/>
      </c>
      <c r="AQ27" s="93" t="str">
        <f ca="1">IFERROR(VLOOKUP($C27,INDIRECT("Tbl"&amp;AQ$14),MATCH("Puntos",TblP01[#Headers],0),0)*
VLOOKUP($C27,TblFactor[],MATCH("SVPT",TblFactor[#Headers],0),0)*
VLOOKUP($B27,TblGrupos[],MATCH("SVPT",TblGrupos[#Headers],0),0),"")</f>
        <v/>
      </c>
      <c r="AR27" s="92" t="str">
        <f ca="1">IFERROR(VLOOKUP($C27,INDIRECT("Tbl"&amp;AR$14),MATCH("Puntos",TblP01[#Headers],0),0)*
VLOOKUP($C27,TblFactor[],MATCH("SVPT",TblFactor[#Headers],0),0)*
VLOOKUP($B27,TblGrupos[],MATCH("SVPT",TblGrupos[#Headers],0),0),"")</f>
        <v/>
      </c>
      <c r="AS27" s="93" t="str">
        <f ca="1">IFERROR(VLOOKUP($C27,INDIRECT("Tbl"&amp;AS$14),MATCH("Puntos",TblP01[#Headers],0),0)*
VLOOKUP($C27,TblFactor[],MATCH("SVPT",TblFactor[#Headers],0),0)*
VLOOKUP($B27,TblGrupos[],MATCH("SVPT",TblGrupos[#Headers],0),0),"")</f>
        <v/>
      </c>
      <c r="AT27" s="92" t="str">
        <f ca="1">IFERROR(VLOOKUP($C27,INDIRECT("Tbl"&amp;AT$14),MATCH("Puntos",TblP01[#Headers],0),0)*
VLOOKUP($C27,TblFactor[],MATCH("SVPT",TblFactor[#Headers],0),0)*
VLOOKUP($B27,TblGrupos[],MATCH("SVPT",TblGrupos[#Headers],0),0),"")</f>
        <v/>
      </c>
      <c r="AU27" s="93" t="str">
        <f ca="1">IFERROR(VLOOKUP($C27,INDIRECT("Tbl"&amp;AU$14),MATCH("Puntos",TblP01[#Headers],0),0)*
VLOOKUP($C27,TblFactor[],MATCH("SVPT",TblFactor[#Headers],0),0)*
VLOOKUP($B27,TblGrupos[],MATCH("SVPT",TblGrupos[#Headers],0),0),"")</f>
        <v/>
      </c>
      <c r="AV27" s="92" t="str">
        <f ca="1">IFERROR(VLOOKUP($C27,INDIRECT("Tbl"&amp;AV$14),MATCH("Puntos",TblP01[#Headers],0),0)*
VLOOKUP($C27,TblFactor[],MATCH("SVPT",TblFactor[#Headers],0),0)*
VLOOKUP($B27,TblGrupos[],MATCH("SVPT",TblGrupos[#Headers],0),0),"")</f>
        <v/>
      </c>
      <c r="AW27" s="93" t="str">
        <f ca="1">IFERROR(VLOOKUP($C27,INDIRECT("Tbl"&amp;AW$14),MATCH("Puntos",TblP01[#Headers],0),0)*
VLOOKUP($C27,TblFactor[],MATCH("SVPT",TblFactor[#Headers],0),0)*
VLOOKUP($B27,TblGrupos[],MATCH("SVPT",TblGrupos[#Headers],0),0),"")</f>
        <v/>
      </c>
      <c r="AX27" s="92" t="str">
        <f ca="1">IFERROR(VLOOKUP($C27,INDIRECT("Tbl"&amp;AX$14),MATCH("Puntos",TblP01[#Headers],0),0)*
VLOOKUP($C27,TblFactor[],MATCH("SVPT",TblFactor[#Headers],0),0)*
VLOOKUP($B27,TblGrupos[],MATCH("SVPT",TblGrupos[#Headers],0),0),"")</f>
        <v/>
      </c>
      <c r="AY27" s="93" t="str">
        <f ca="1">IFERROR(VLOOKUP($C27,INDIRECT("Tbl"&amp;AY$14),MATCH("Puntos",TblP01[#Headers],0),0)*
VLOOKUP($C27,TblFactor[],MATCH("SVPT",TblFactor[#Headers],0),0)*
VLOOKUP($B27,TblGrupos[],MATCH("SVPT",TblGrupos[#Headers],0),0),"")</f>
        <v/>
      </c>
      <c r="AZ27" s="92" t="str">
        <f ca="1">IFERROR(VLOOKUP($C27,INDIRECT("Tbl"&amp;AZ$14),MATCH("Puntos",TblP01[#Headers],0),0)*
VLOOKUP($C27,TblFactor[],MATCH("SVPT",TblFactor[#Headers],0),0)*
VLOOKUP($B27,TblGrupos[],MATCH("SVPT",TblGrupos[#Headers],0),0),"")</f>
        <v/>
      </c>
      <c r="BA27" s="93" t="str">
        <f ca="1">IFERROR(VLOOKUP($C27,INDIRECT("Tbl"&amp;BA$14),MATCH("Puntos",TblP01[#Headers],0),0)*
VLOOKUP($C27,TblFactor[],MATCH("SVPT",TblFactor[#Headers],0),0)*
VLOOKUP($B27,TblGrupos[],MATCH("SVPT",TblGrupos[#Headers],0),0),"")</f>
        <v/>
      </c>
      <c r="BB27" s="92" t="str">
        <f ca="1">IFERROR(VLOOKUP($C27,INDIRECT("Tbl"&amp;BB$14),MATCH("Puntos",TblP01[#Headers],0),0)*
VLOOKUP($C27,TblFactor[],MATCH("SVPT",TblFactor[#Headers],0),0)*
VLOOKUP($B27,TblGrupos[],MATCH("SVPT",TblGrupos[#Headers],0),0),"")</f>
        <v/>
      </c>
      <c r="BC27" s="93" t="str">
        <f ca="1">IFERROR(VLOOKUP($C27,INDIRECT("Tbl"&amp;BC$14),MATCH("Puntos",TblP01[#Headers],0),0)*
VLOOKUP($C27,TblFactor[],MATCH("SVPT",TblFactor[#Headers],0),0)*
VLOOKUP($B27,TblGrupos[],MATCH("SVPT",TblGrupos[#Headers],0),0),"")</f>
        <v/>
      </c>
      <c r="BD27" s="94" t="str">
        <f ca="1">IFERROR(VLOOKUP($C27,INDIRECT("Tbl"&amp;BD$14),MATCH("Puntos",TblP01[#Headers],0),0)*
VLOOKUP($C27,TblFactor[],MATCH("SVPT",TblFactor[#Headers],0),0)*
VLOOKUP($B27,TblGrupos[],MATCH("SVPT",TblGrupos[#Headers],0),0),"")</f>
        <v/>
      </c>
    </row>
    <row r="28" spans="1:56" ht="11.25" customHeight="1" x14ac:dyDescent="0.25">
      <c r="A28" s="147">
        <v>13</v>
      </c>
      <c r="B28" s="87" t="str">
        <f>IF($C28="","",IFERROR(VLOOKUP($C28,Tbl_ListFactores[],MATCH(B$15,Tbl_ListFactores[#Headers],0),0),""))</f>
        <v>zz</v>
      </c>
      <c r="C28" s="88" t="s">
        <v>13</v>
      </c>
      <c r="D28" s="88" t="str">
        <f>IF($C28="","",IFERROR(VLOOKUP($C28,Tbl_ListFactores[],MATCH(D$15,Tbl_ListFactores[#Headers],0),0),""))</f>
        <v/>
      </c>
      <c r="E28" s="89" t="str">
        <f>IF($C28="","",IFERROR(VLOOKUP($C28,Tbl_ListFactores[],MATCH(E$15,Tbl_ListFactores[#Headers],0),0),""))</f>
        <v/>
      </c>
      <c r="F28" s="90">
        <f t="shared" ca="1" si="33"/>
        <v>0</v>
      </c>
      <c r="G28" s="91" t="str">
        <f ca="1">IFERROR(VLOOKUP($C28,INDIRECT("Tbl"&amp;G$14),MATCH("Puntos",TblP01[#Headers],0),0)*
VLOOKUP($C28,TblFactor[],MATCH("SVPT",TblFactor[#Headers],0),0)*
VLOOKUP($B28,TblGrupos[],MATCH("SVPT",TblGrupos[#Headers],0),0),"")</f>
        <v/>
      </c>
      <c r="H28" s="92" t="str">
        <f ca="1">IFERROR(VLOOKUP($C28,INDIRECT("Tbl"&amp;H$14),MATCH("Puntos",TblP01[#Headers],0),0)*
VLOOKUP($C28,TblFactor[],MATCH("SVPT",TblFactor[#Headers],0),0)*
VLOOKUP($B28,TblGrupos[],MATCH("SVPT",TblGrupos[#Headers],0),0),"")</f>
        <v/>
      </c>
      <c r="I28" s="93" t="str">
        <f ca="1">IFERROR(VLOOKUP($C28,INDIRECT("Tbl"&amp;I$14),MATCH("Puntos",TblP01[#Headers],0),0)*
VLOOKUP($C28,TblFactor[],MATCH("SVPT",TblFactor[#Headers],0),0)*
VLOOKUP($B28,TblGrupos[],MATCH("SVPT",TblGrupos[#Headers],0),0),"")</f>
        <v/>
      </c>
      <c r="J28" s="92" t="str">
        <f ca="1">IFERROR(VLOOKUP($C28,INDIRECT("Tbl"&amp;J$14),MATCH("Puntos",TblP01[#Headers],0),0)*
VLOOKUP($C28,TblFactor[],MATCH("SVPT",TblFactor[#Headers],0),0)*
VLOOKUP($B28,TblGrupos[],MATCH("SVPT",TblGrupos[#Headers],0),0),"")</f>
        <v/>
      </c>
      <c r="K28" s="93" t="str">
        <f ca="1">IFERROR(VLOOKUP($C28,INDIRECT("Tbl"&amp;K$14),MATCH("Puntos",TblP01[#Headers],0),0)*
VLOOKUP($C28,TblFactor[],MATCH("SVPT",TblFactor[#Headers],0),0)*
VLOOKUP($B28,TblGrupos[],MATCH("SVPT",TblGrupos[#Headers],0),0),"")</f>
        <v/>
      </c>
      <c r="L28" s="92" t="str">
        <f ca="1">IFERROR(VLOOKUP($C28,INDIRECT("Tbl"&amp;L$14),MATCH("Puntos",TblP01[#Headers],0),0)*
VLOOKUP($C28,TblFactor[],MATCH("SVPT",TblFactor[#Headers],0),0)*
VLOOKUP($B28,TblGrupos[],MATCH("SVPT",TblGrupos[#Headers],0),0),"")</f>
        <v/>
      </c>
      <c r="M28" s="93" t="str">
        <f ca="1">IFERROR(VLOOKUP($C28,INDIRECT("Tbl"&amp;M$14),MATCH("Puntos",TblP01[#Headers],0),0)*
VLOOKUP($C28,TblFactor[],MATCH("SVPT",TblFactor[#Headers],0),0)*
VLOOKUP($B28,TblGrupos[],MATCH("SVPT",TblGrupos[#Headers],0),0),"")</f>
        <v/>
      </c>
      <c r="N28" s="92" t="str">
        <f ca="1">IFERROR(VLOOKUP($C28,INDIRECT("Tbl"&amp;N$14),MATCH("Puntos",TblP01[#Headers],0),0)*
VLOOKUP($C28,TblFactor[],MATCH("SVPT",TblFactor[#Headers],0),0)*
VLOOKUP($B28,TblGrupos[],MATCH("SVPT",TblGrupos[#Headers],0),0),"")</f>
        <v/>
      </c>
      <c r="O28" s="93" t="str">
        <f ca="1">IFERROR(VLOOKUP($C28,INDIRECT("Tbl"&amp;O$14),MATCH("Puntos",TblP01[#Headers],0),0)*
VLOOKUP($C28,TblFactor[],MATCH("SVPT",TblFactor[#Headers],0),0)*
VLOOKUP($B28,TblGrupos[],MATCH("SVPT",TblGrupos[#Headers],0),0),"")</f>
        <v/>
      </c>
      <c r="P28" s="92" t="str">
        <f ca="1">IFERROR(VLOOKUP($C28,INDIRECT("Tbl"&amp;P$14),MATCH("Puntos",TblP01[#Headers],0),0)*
VLOOKUP($C28,TblFactor[],MATCH("SVPT",TblFactor[#Headers],0),0)*
VLOOKUP($B28,TblGrupos[],MATCH("SVPT",TblGrupos[#Headers],0),0),"")</f>
        <v/>
      </c>
      <c r="Q28" s="92" t="str">
        <f ca="1">IFERROR(VLOOKUP($C28,INDIRECT("Tbl"&amp;Q$14),MATCH("Puntos",TblP01[#Headers],0),0)*
VLOOKUP($C28,TblFactor[],MATCH("SVPT",TblFactor[#Headers],0),0)*
VLOOKUP($B28,TblGrupos[],MATCH("SVPT",TblGrupos[#Headers],0),0),"")</f>
        <v/>
      </c>
      <c r="R28" s="92" t="str">
        <f ca="1">IFERROR(VLOOKUP($C28,INDIRECT("Tbl"&amp;R$14),MATCH("Puntos",TblP01[#Headers],0),0)*
VLOOKUP($C28,TblFactor[],MATCH("SVPT",TblFactor[#Headers],0),0)*
VLOOKUP($B28,TblGrupos[],MATCH("SVPT",TblGrupos[#Headers],0),0),"")</f>
        <v/>
      </c>
      <c r="S28" s="93" t="str">
        <f ca="1">IFERROR(VLOOKUP($C28,INDIRECT("Tbl"&amp;S$14),MATCH("Puntos",TblP01[#Headers],0),0)*
VLOOKUP($C28,TblFactor[],MATCH("SVPT",TblFactor[#Headers],0),0)*
VLOOKUP($B28,TblGrupos[],MATCH("SVPT",TblGrupos[#Headers],0),0),"")</f>
        <v/>
      </c>
      <c r="T28" s="92" t="str">
        <f ca="1">IFERROR(VLOOKUP($C28,INDIRECT("Tbl"&amp;T$14),MATCH("Puntos",TblP01[#Headers],0),0)*
VLOOKUP($C28,TblFactor[],MATCH("SVPT",TblFactor[#Headers],0),0)*
VLOOKUP($B28,TblGrupos[],MATCH("SVPT",TblGrupos[#Headers],0),0),"")</f>
        <v/>
      </c>
      <c r="U28" s="93" t="str">
        <f ca="1">IFERROR(VLOOKUP($C28,INDIRECT("Tbl"&amp;U$14),MATCH("Puntos",TblP01[#Headers],0),0)*
VLOOKUP($C28,TblFactor[],MATCH("SVPT",TblFactor[#Headers],0),0)*
VLOOKUP($B28,TblGrupos[],MATCH("SVPT",TblGrupos[#Headers],0),0),"")</f>
        <v/>
      </c>
      <c r="V28" s="92" t="str">
        <f ca="1">IFERROR(VLOOKUP($C28,INDIRECT("Tbl"&amp;V$14),MATCH("Puntos",TblP01[#Headers],0),0)*
VLOOKUP($C28,TblFactor[],MATCH("SVPT",TblFactor[#Headers],0),0)*
VLOOKUP($B28,TblGrupos[],MATCH("SVPT",TblGrupos[#Headers],0),0),"")</f>
        <v/>
      </c>
      <c r="W28" s="93" t="str">
        <f ca="1">IFERROR(VLOOKUP($C28,INDIRECT("Tbl"&amp;W$14),MATCH("Puntos",TblP01[#Headers],0),0)*
VLOOKUP($C28,TblFactor[],MATCH("SVPT",TblFactor[#Headers],0),0)*
VLOOKUP($B28,TblGrupos[],MATCH("SVPT",TblGrupos[#Headers],0),0),"")</f>
        <v/>
      </c>
      <c r="X28" s="92" t="str">
        <f ca="1">IFERROR(VLOOKUP($C28,INDIRECT("Tbl"&amp;X$14),MATCH("Puntos",TblP01[#Headers],0),0)*
VLOOKUP($C28,TblFactor[],MATCH("SVPT",TblFactor[#Headers],0),0)*
VLOOKUP($B28,TblGrupos[],MATCH("SVPT",TblGrupos[#Headers],0),0),"")</f>
        <v/>
      </c>
      <c r="Y28" s="93" t="str">
        <f ca="1">IFERROR(VLOOKUP($C28,INDIRECT("Tbl"&amp;Y$14),MATCH("Puntos",TblP01[#Headers],0),0)*
VLOOKUP($C28,TblFactor[],MATCH("SVPT",TblFactor[#Headers],0),0)*
VLOOKUP($B28,TblGrupos[],MATCH("SVPT",TblGrupos[#Headers],0),0),"")</f>
        <v/>
      </c>
      <c r="Z28" s="92" t="str">
        <f ca="1">IFERROR(VLOOKUP($C28,INDIRECT("Tbl"&amp;Z$14),MATCH("Puntos",TblP01[#Headers],0),0)*
VLOOKUP($C28,TblFactor[],MATCH("SVPT",TblFactor[#Headers],0),0)*
VLOOKUP($B28,TblGrupos[],MATCH("SVPT",TblGrupos[#Headers],0),0),"")</f>
        <v/>
      </c>
      <c r="AA28" s="93" t="str">
        <f ca="1">IFERROR(VLOOKUP($C28,INDIRECT("Tbl"&amp;AA$14),MATCH("Puntos",TblP01[#Headers],0),0)*
VLOOKUP($C28,TblFactor[],MATCH("SVPT",TblFactor[#Headers],0),0)*
VLOOKUP($B28,TblGrupos[],MATCH("SVPT",TblGrupos[#Headers],0),0),"")</f>
        <v/>
      </c>
      <c r="AB28" s="92" t="str">
        <f ca="1">IFERROR(VLOOKUP($C28,INDIRECT("Tbl"&amp;AB$14),MATCH("Puntos",TblP01[#Headers],0),0)*
VLOOKUP($C28,TblFactor[],MATCH("SVPT",TblFactor[#Headers],0),0)*
VLOOKUP($B28,TblGrupos[],MATCH("SVPT",TblGrupos[#Headers],0),0),"")</f>
        <v/>
      </c>
      <c r="AC28" s="93" t="str">
        <f ca="1">IFERROR(VLOOKUP($C28,INDIRECT("Tbl"&amp;AC$14),MATCH("Puntos",TblP01[#Headers],0),0)*
VLOOKUP($C28,TblFactor[],MATCH("SVPT",TblFactor[#Headers],0),0)*
VLOOKUP($B28,TblGrupos[],MATCH("SVPT",TblGrupos[#Headers],0),0),"")</f>
        <v/>
      </c>
      <c r="AD28" s="92" t="str">
        <f ca="1">IFERROR(VLOOKUP($C28,INDIRECT("Tbl"&amp;AD$14),MATCH("Puntos",TblP01[#Headers],0),0)*
VLOOKUP($C28,TblFactor[],MATCH("SVPT",TblFactor[#Headers],0),0)*
VLOOKUP($B28,TblGrupos[],MATCH("SVPT",TblGrupos[#Headers],0),0),"")</f>
        <v/>
      </c>
      <c r="AE28" s="93" t="str">
        <f ca="1">IFERROR(VLOOKUP($C28,INDIRECT("Tbl"&amp;AE$14),MATCH("Puntos",TblP01[#Headers],0),0)*
VLOOKUP($C28,TblFactor[],MATCH("SVPT",TblFactor[#Headers],0),0)*
VLOOKUP($B28,TblGrupos[],MATCH("SVPT",TblGrupos[#Headers],0),0),"")</f>
        <v/>
      </c>
      <c r="AF28" s="92" t="str">
        <f ca="1">IFERROR(VLOOKUP($C28,INDIRECT("Tbl"&amp;AF$14),MATCH("Puntos",TblP01[#Headers],0),0)*
VLOOKUP($C28,TblFactor[],MATCH("SVPT",TblFactor[#Headers],0),0)*
VLOOKUP($B28,TblGrupos[],MATCH("SVPT",TblGrupos[#Headers],0),0),"")</f>
        <v/>
      </c>
      <c r="AG28" s="93" t="str">
        <f ca="1">IFERROR(VLOOKUP($C28,INDIRECT("Tbl"&amp;AG$14),MATCH("Puntos",TblP01[#Headers],0),0)*
VLOOKUP($C28,TblFactor[],MATCH("SVPT",TblFactor[#Headers],0),0)*
VLOOKUP($B28,TblGrupos[],MATCH("SVPT",TblGrupos[#Headers],0),0),"")</f>
        <v/>
      </c>
      <c r="AH28" s="92" t="str">
        <f ca="1">IFERROR(VLOOKUP($C28,INDIRECT("Tbl"&amp;AH$14),MATCH("Puntos",TblP01[#Headers],0),0)*
VLOOKUP($C28,TblFactor[],MATCH("SVPT",TblFactor[#Headers],0),0)*
VLOOKUP($B28,TblGrupos[],MATCH("SVPT",TblGrupos[#Headers],0),0),"")</f>
        <v/>
      </c>
      <c r="AI28" s="93" t="str">
        <f ca="1">IFERROR(VLOOKUP($C28,INDIRECT("Tbl"&amp;AI$14),MATCH("Puntos",TblP01[#Headers],0),0)*
VLOOKUP($C28,TblFactor[],MATCH("SVPT",TblFactor[#Headers],0),0)*
VLOOKUP($B28,TblGrupos[],MATCH("SVPT",TblGrupos[#Headers],0),0),"")</f>
        <v/>
      </c>
      <c r="AJ28" s="92" t="str">
        <f ca="1">IFERROR(VLOOKUP($C28,INDIRECT("Tbl"&amp;AJ$14),MATCH("Puntos",TblP01[#Headers],0),0)*
VLOOKUP($C28,TblFactor[],MATCH("SVPT",TblFactor[#Headers],0),0)*
VLOOKUP($B28,TblGrupos[],MATCH("SVPT",TblGrupos[#Headers],0),0),"")</f>
        <v/>
      </c>
      <c r="AK28" s="93" t="str">
        <f ca="1">IFERROR(VLOOKUP($C28,INDIRECT("Tbl"&amp;AK$14),MATCH("Puntos",TblP01[#Headers],0),0)*
VLOOKUP($C28,TblFactor[],MATCH("SVPT",TblFactor[#Headers],0),0)*
VLOOKUP($B28,TblGrupos[],MATCH("SVPT",TblGrupos[#Headers],0),0),"")</f>
        <v/>
      </c>
      <c r="AL28" s="92" t="str">
        <f ca="1">IFERROR(VLOOKUP($C28,INDIRECT("Tbl"&amp;AL$14),MATCH("Puntos",TblP01[#Headers],0),0)*
VLOOKUP($C28,TblFactor[],MATCH("SVPT",TblFactor[#Headers],0),0)*
VLOOKUP($B28,TblGrupos[],MATCH("SVPT",TblGrupos[#Headers],0),0),"")</f>
        <v/>
      </c>
      <c r="AM28" s="93" t="str">
        <f ca="1">IFERROR(VLOOKUP($C28,INDIRECT("Tbl"&amp;AM$14),MATCH("Puntos",TblP01[#Headers],0),0)*
VLOOKUP($C28,TblFactor[],MATCH("SVPT",TblFactor[#Headers],0),0)*
VLOOKUP($B28,TblGrupos[],MATCH("SVPT",TblGrupos[#Headers],0),0),"")</f>
        <v/>
      </c>
      <c r="AN28" s="92" t="str">
        <f ca="1">IFERROR(VLOOKUP($C28,INDIRECT("Tbl"&amp;AN$14),MATCH("Puntos",TblP01[#Headers],0),0)*
VLOOKUP($C28,TblFactor[],MATCH("SVPT",TblFactor[#Headers],0),0)*
VLOOKUP($B28,TblGrupos[],MATCH("SVPT",TblGrupos[#Headers],0),0),"")</f>
        <v/>
      </c>
      <c r="AO28" s="93" t="str">
        <f ca="1">IFERROR(VLOOKUP($C28,INDIRECT("Tbl"&amp;AO$14),MATCH("Puntos",TblP01[#Headers],0),0)*
VLOOKUP($C28,TblFactor[],MATCH("SVPT",TblFactor[#Headers],0),0)*
VLOOKUP($B28,TblGrupos[],MATCH("SVPT",TblGrupos[#Headers],0),0),"")</f>
        <v/>
      </c>
      <c r="AP28" s="92" t="str">
        <f ca="1">IFERROR(VLOOKUP($C28,INDIRECT("Tbl"&amp;AP$14),MATCH("Puntos",TblP01[#Headers],0),0)*
VLOOKUP($C28,TblFactor[],MATCH("SVPT",TblFactor[#Headers],0),0)*
VLOOKUP($B28,TblGrupos[],MATCH("SVPT",TblGrupos[#Headers],0),0),"")</f>
        <v/>
      </c>
      <c r="AQ28" s="93" t="str">
        <f ca="1">IFERROR(VLOOKUP($C28,INDIRECT("Tbl"&amp;AQ$14),MATCH("Puntos",TblP01[#Headers],0),0)*
VLOOKUP($C28,TblFactor[],MATCH("SVPT",TblFactor[#Headers],0),0)*
VLOOKUP($B28,TblGrupos[],MATCH("SVPT",TblGrupos[#Headers],0),0),"")</f>
        <v/>
      </c>
      <c r="AR28" s="92" t="str">
        <f ca="1">IFERROR(VLOOKUP($C28,INDIRECT("Tbl"&amp;AR$14),MATCH("Puntos",TblP01[#Headers],0),0)*
VLOOKUP($C28,TblFactor[],MATCH("SVPT",TblFactor[#Headers],0),0)*
VLOOKUP($B28,TblGrupos[],MATCH("SVPT",TblGrupos[#Headers],0),0),"")</f>
        <v/>
      </c>
      <c r="AS28" s="93" t="str">
        <f ca="1">IFERROR(VLOOKUP($C28,INDIRECT("Tbl"&amp;AS$14),MATCH("Puntos",TblP01[#Headers],0),0)*
VLOOKUP($C28,TblFactor[],MATCH("SVPT",TblFactor[#Headers],0),0)*
VLOOKUP($B28,TblGrupos[],MATCH("SVPT",TblGrupos[#Headers],0),0),"")</f>
        <v/>
      </c>
      <c r="AT28" s="92" t="str">
        <f ca="1">IFERROR(VLOOKUP($C28,INDIRECT("Tbl"&amp;AT$14),MATCH("Puntos",TblP01[#Headers],0),0)*
VLOOKUP($C28,TblFactor[],MATCH("SVPT",TblFactor[#Headers],0),0)*
VLOOKUP($B28,TblGrupos[],MATCH("SVPT",TblGrupos[#Headers],0),0),"")</f>
        <v/>
      </c>
      <c r="AU28" s="93" t="str">
        <f ca="1">IFERROR(VLOOKUP($C28,INDIRECT("Tbl"&amp;AU$14),MATCH("Puntos",TblP01[#Headers],0),0)*
VLOOKUP($C28,TblFactor[],MATCH("SVPT",TblFactor[#Headers],0),0)*
VLOOKUP($B28,TblGrupos[],MATCH("SVPT",TblGrupos[#Headers],0),0),"")</f>
        <v/>
      </c>
      <c r="AV28" s="92" t="str">
        <f ca="1">IFERROR(VLOOKUP($C28,INDIRECT("Tbl"&amp;AV$14),MATCH("Puntos",TblP01[#Headers],0),0)*
VLOOKUP($C28,TblFactor[],MATCH("SVPT",TblFactor[#Headers],0),0)*
VLOOKUP($B28,TblGrupos[],MATCH("SVPT",TblGrupos[#Headers],0),0),"")</f>
        <v/>
      </c>
      <c r="AW28" s="93" t="str">
        <f ca="1">IFERROR(VLOOKUP($C28,INDIRECT("Tbl"&amp;AW$14),MATCH("Puntos",TblP01[#Headers],0),0)*
VLOOKUP($C28,TblFactor[],MATCH("SVPT",TblFactor[#Headers],0),0)*
VLOOKUP($B28,TblGrupos[],MATCH("SVPT",TblGrupos[#Headers],0),0),"")</f>
        <v/>
      </c>
      <c r="AX28" s="92" t="str">
        <f ca="1">IFERROR(VLOOKUP($C28,INDIRECT("Tbl"&amp;AX$14),MATCH("Puntos",TblP01[#Headers],0),0)*
VLOOKUP($C28,TblFactor[],MATCH("SVPT",TblFactor[#Headers],0),0)*
VLOOKUP($B28,TblGrupos[],MATCH("SVPT",TblGrupos[#Headers],0),0),"")</f>
        <v/>
      </c>
      <c r="AY28" s="93" t="str">
        <f ca="1">IFERROR(VLOOKUP($C28,INDIRECT("Tbl"&amp;AY$14),MATCH("Puntos",TblP01[#Headers],0),0)*
VLOOKUP($C28,TblFactor[],MATCH("SVPT",TblFactor[#Headers],0),0)*
VLOOKUP($B28,TblGrupos[],MATCH("SVPT",TblGrupos[#Headers],0),0),"")</f>
        <v/>
      </c>
      <c r="AZ28" s="92" t="str">
        <f ca="1">IFERROR(VLOOKUP($C28,INDIRECT("Tbl"&amp;AZ$14),MATCH("Puntos",TblP01[#Headers],0),0)*
VLOOKUP($C28,TblFactor[],MATCH("SVPT",TblFactor[#Headers],0),0)*
VLOOKUP($B28,TblGrupos[],MATCH("SVPT",TblGrupos[#Headers],0),0),"")</f>
        <v/>
      </c>
      <c r="BA28" s="93" t="str">
        <f ca="1">IFERROR(VLOOKUP($C28,INDIRECT("Tbl"&amp;BA$14),MATCH("Puntos",TblP01[#Headers],0),0)*
VLOOKUP($C28,TblFactor[],MATCH("SVPT",TblFactor[#Headers],0),0)*
VLOOKUP($B28,TblGrupos[],MATCH("SVPT",TblGrupos[#Headers],0),0),"")</f>
        <v/>
      </c>
      <c r="BB28" s="92" t="str">
        <f ca="1">IFERROR(VLOOKUP($C28,INDIRECT("Tbl"&amp;BB$14),MATCH("Puntos",TblP01[#Headers],0),0)*
VLOOKUP($C28,TblFactor[],MATCH("SVPT",TblFactor[#Headers],0),0)*
VLOOKUP($B28,TblGrupos[],MATCH("SVPT",TblGrupos[#Headers],0),0),"")</f>
        <v/>
      </c>
      <c r="BC28" s="93" t="str">
        <f ca="1">IFERROR(VLOOKUP($C28,INDIRECT("Tbl"&amp;BC$14),MATCH("Puntos",TblP01[#Headers],0),0)*
VLOOKUP($C28,TblFactor[],MATCH("SVPT",TblFactor[#Headers],0),0)*
VLOOKUP($B28,TblGrupos[],MATCH("SVPT",TblGrupos[#Headers],0),0),"")</f>
        <v/>
      </c>
      <c r="BD28" s="94" t="str">
        <f ca="1">IFERROR(VLOOKUP($C28,INDIRECT("Tbl"&amp;BD$14),MATCH("Puntos",TblP01[#Headers],0),0)*
VLOOKUP($C28,TblFactor[],MATCH("SVPT",TblFactor[#Headers],0),0)*
VLOOKUP($B28,TblGrupos[],MATCH("SVPT",TblGrupos[#Headers],0),0),"")</f>
        <v/>
      </c>
    </row>
    <row r="29" spans="1:56" ht="11.25" customHeight="1" x14ac:dyDescent="0.25">
      <c r="A29" s="147">
        <v>14</v>
      </c>
      <c r="B29" s="87" t="str">
        <f>IF($C29="","",IFERROR(VLOOKUP($C29,Tbl_ListFactores[],MATCH(B$15,Tbl_ListFactores[#Headers],0),0),""))</f>
        <v>zz</v>
      </c>
      <c r="C29" s="88" t="s">
        <v>14</v>
      </c>
      <c r="D29" s="88" t="str">
        <f>IF($C29="","",IFERROR(VLOOKUP($C29,Tbl_ListFactores[],MATCH(D$15,Tbl_ListFactores[#Headers],0),0),""))</f>
        <v/>
      </c>
      <c r="E29" s="89" t="str">
        <f>IF($C29="","",IFERROR(VLOOKUP($C29,Tbl_ListFactores[],MATCH(E$15,Tbl_ListFactores[#Headers],0),0),""))</f>
        <v/>
      </c>
      <c r="F29" s="90">
        <f t="shared" ca="1" si="33"/>
        <v>0</v>
      </c>
      <c r="G29" s="91" t="str">
        <f ca="1">IFERROR(VLOOKUP($C29,INDIRECT("Tbl"&amp;G$14),MATCH("Puntos",TblP01[#Headers],0),0)*
VLOOKUP($C29,TblFactor[],MATCH("SVPT",TblFactor[#Headers],0),0)*
VLOOKUP($B29,TblGrupos[],MATCH("SVPT",TblGrupos[#Headers],0),0),"")</f>
        <v/>
      </c>
      <c r="H29" s="92" t="str">
        <f ca="1">IFERROR(VLOOKUP($C29,INDIRECT("Tbl"&amp;H$14),MATCH("Puntos",TblP01[#Headers],0),0)*
VLOOKUP($C29,TblFactor[],MATCH("SVPT",TblFactor[#Headers],0),0)*
VLOOKUP($B29,TblGrupos[],MATCH("SVPT",TblGrupos[#Headers],0),0),"")</f>
        <v/>
      </c>
      <c r="I29" s="93" t="str">
        <f ca="1">IFERROR(VLOOKUP($C29,INDIRECT("Tbl"&amp;I$14),MATCH("Puntos",TblP01[#Headers],0),0)*
VLOOKUP($C29,TblFactor[],MATCH("SVPT",TblFactor[#Headers],0),0)*
VLOOKUP($B29,TblGrupos[],MATCH("SVPT",TblGrupos[#Headers],0),0),"")</f>
        <v/>
      </c>
      <c r="J29" s="92" t="str">
        <f ca="1">IFERROR(VLOOKUP($C29,INDIRECT("Tbl"&amp;J$14),MATCH("Puntos",TblP01[#Headers],0),0)*
VLOOKUP($C29,TblFactor[],MATCH("SVPT",TblFactor[#Headers],0),0)*
VLOOKUP($B29,TblGrupos[],MATCH("SVPT",TblGrupos[#Headers],0),0),"")</f>
        <v/>
      </c>
      <c r="K29" s="93" t="str">
        <f ca="1">IFERROR(VLOOKUP($C29,INDIRECT("Tbl"&amp;K$14),MATCH("Puntos",TblP01[#Headers],0),0)*
VLOOKUP($C29,TblFactor[],MATCH("SVPT",TblFactor[#Headers],0),0)*
VLOOKUP($B29,TblGrupos[],MATCH("SVPT",TblGrupos[#Headers],0),0),"")</f>
        <v/>
      </c>
      <c r="L29" s="92" t="str">
        <f ca="1">IFERROR(VLOOKUP($C29,INDIRECT("Tbl"&amp;L$14),MATCH("Puntos",TblP01[#Headers],0),0)*
VLOOKUP($C29,TblFactor[],MATCH("SVPT",TblFactor[#Headers],0),0)*
VLOOKUP($B29,TblGrupos[],MATCH("SVPT",TblGrupos[#Headers],0),0),"")</f>
        <v/>
      </c>
      <c r="M29" s="93" t="str">
        <f ca="1">IFERROR(VLOOKUP($C29,INDIRECT("Tbl"&amp;M$14),MATCH("Puntos",TblP01[#Headers],0),0)*
VLOOKUP($C29,TblFactor[],MATCH("SVPT",TblFactor[#Headers],0),0)*
VLOOKUP($B29,TblGrupos[],MATCH("SVPT",TblGrupos[#Headers],0),0),"")</f>
        <v/>
      </c>
      <c r="N29" s="92" t="str">
        <f ca="1">IFERROR(VLOOKUP($C29,INDIRECT("Tbl"&amp;N$14),MATCH("Puntos",TblP01[#Headers],0),0)*
VLOOKUP($C29,TblFactor[],MATCH("SVPT",TblFactor[#Headers],0),0)*
VLOOKUP($B29,TblGrupos[],MATCH("SVPT",TblGrupos[#Headers],0),0),"")</f>
        <v/>
      </c>
      <c r="O29" s="93" t="str">
        <f ca="1">IFERROR(VLOOKUP($C29,INDIRECT("Tbl"&amp;O$14),MATCH("Puntos",TblP01[#Headers],0),0)*
VLOOKUP($C29,TblFactor[],MATCH("SVPT",TblFactor[#Headers],0),0)*
VLOOKUP($B29,TblGrupos[],MATCH("SVPT",TblGrupos[#Headers],0),0),"")</f>
        <v/>
      </c>
      <c r="P29" s="92" t="str">
        <f ca="1">IFERROR(VLOOKUP($C29,INDIRECT("Tbl"&amp;P$14),MATCH("Puntos",TblP01[#Headers],0),0)*
VLOOKUP($C29,TblFactor[],MATCH("SVPT",TblFactor[#Headers],0),0)*
VLOOKUP($B29,TblGrupos[],MATCH("SVPT",TblGrupos[#Headers],0),0),"")</f>
        <v/>
      </c>
      <c r="Q29" s="92" t="str">
        <f ca="1">IFERROR(VLOOKUP($C29,INDIRECT("Tbl"&amp;Q$14),MATCH("Puntos",TblP01[#Headers],0),0)*
VLOOKUP($C29,TblFactor[],MATCH("SVPT",TblFactor[#Headers],0),0)*
VLOOKUP($B29,TblGrupos[],MATCH("SVPT",TblGrupos[#Headers],0),0),"")</f>
        <v/>
      </c>
      <c r="R29" s="92" t="str">
        <f ca="1">IFERROR(VLOOKUP($C29,INDIRECT("Tbl"&amp;R$14),MATCH("Puntos",TblP01[#Headers],0),0)*
VLOOKUP($C29,TblFactor[],MATCH("SVPT",TblFactor[#Headers],0),0)*
VLOOKUP($B29,TblGrupos[],MATCH("SVPT",TblGrupos[#Headers],0),0),"")</f>
        <v/>
      </c>
      <c r="S29" s="93" t="str">
        <f ca="1">IFERROR(VLOOKUP($C29,INDIRECT("Tbl"&amp;S$14),MATCH("Puntos",TblP01[#Headers],0),0)*
VLOOKUP($C29,TblFactor[],MATCH("SVPT",TblFactor[#Headers],0),0)*
VLOOKUP($B29,TblGrupos[],MATCH("SVPT",TblGrupos[#Headers],0),0),"")</f>
        <v/>
      </c>
      <c r="T29" s="92" t="str">
        <f ca="1">IFERROR(VLOOKUP($C29,INDIRECT("Tbl"&amp;T$14),MATCH("Puntos",TblP01[#Headers],0),0)*
VLOOKUP($C29,TblFactor[],MATCH("SVPT",TblFactor[#Headers],0),0)*
VLOOKUP($B29,TblGrupos[],MATCH("SVPT",TblGrupos[#Headers],0),0),"")</f>
        <v/>
      </c>
      <c r="U29" s="93" t="str">
        <f ca="1">IFERROR(VLOOKUP($C29,INDIRECT("Tbl"&amp;U$14),MATCH("Puntos",TblP01[#Headers],0),0)*
VLOOKUP($C29,TblFactor[],MATCH("SVPT",TblFactor[#Headers],0),0)*
VLOOKUP($B29,TblGrupos[],MATCH("SVPT",TblGrupos[#Headers],0),0),"")</f>
        <v/>
      </c>
      <c r="V29" s="92" t="str">
        <f ca="1">IFERROR(VLOOKUP($C29,INDIRECT("Tbl"&amp;V$14),MATCH("Puntos",TblP01[#Headers],0),0)*
VLOOKUP($C29,TblFactor[],MATCH("SVPT",TblFactor[#Headers],0),0)*
VLOOKUP($B29,TblGrupos[],MATCH("SVPT",TblGrupos[#Headers],0),0),"")</f>
        <v/>
      </c>
      <c r="W29" s="93" t="str">
        <f ca="1">IFERROR(VLOOKUP($C29,INDIRECT("Tbl"&amp;W$14),MATCH("Puntos",TblP01[#Headers],0),0)*
VLOOKUP($C29,TblFactor[],MATCH("SVPT",TblFactor[#Headers],0),0)*
VLOOKUP($B29,TblGrupos[],MATCH("SVPT",TblGrupos[#Headers],0),0),"")</f>
        <v/>
      </c>
      <c r="X29" s="92" t="str">
        <f ca="1">IFERROR(VLOOKUP($C29,INDIRECT("Tbl"&amp;X$14),MATCH("Puntos",TblP01[#Headers],0),0)*
VLOOKUP($C29,TblFactor[],MATCH("SVPT",TblFactor[#Headers],0),0)*
VLOOKUP($B29,TblGrupos[],MATCH("SVPT",TblGrupos[#Headers],0),0),"")</f>
        <v/>
      </c>
      <c r="Y29" s="93" t="str">
        <f ca="1">IFERROR(VLOOKUP($C29,INDIRECT("Tbl"&amp;Y$14),MATCH("Puntos",TblP01[#Headers],0),0)*
VLOOKUP($C29,TblFactor[],MATCH("SVPT",TblFactor[#Headers],0),0)*
VLOOKUP($B29,TblGrupos[],MATCH("SVPT",TblGrupos[#Headers],0),0),"")</f>
        <v/>
      </c>
      <c r="Z29" s="92" t="str">
        <f ca="1">IFERROR(VLOOKUP($C29,INDIRECT("Tbl"&amp;Z$14),MATCH("Puntos",TblP01[#Headers],0),0)*
VLOOKUP($C29,TblFactor[],MATCH("SVPT",TblFactor[#Headers],0),0)*
VLOOKUP($B29,TblGrupos[],MATCH("SVPT",TblGrupos[#Headers],0),0),"")</f>
        <v/>
      </c>
      <c r="AA29" s="93" t="str">
        <f ca="1">IFERROR(VLOOKUP($C29,INDIRECT("Tbl"&amp;AA$14),MATCH("Puntos",TblP01[#Headers],0),0)*
VLOOKUP($C29,TblFactor[],MATCH("SVPT",TblFactor[#Headers],0),0)*
VLOOKUP($B29,TblGrupos[],MATCH("SVPT",TblGrupos[#Headers],0),0),"")</f>
        <v/>
      </c>
      <c r="AB29" s="92" t="str">
        <f ca="1">IFERROR(VLOOKUP($C29,INDIRECT("Tbl"&amp;AB$14),MATCH("Puntos",TblP01[#Headers],0),0)*
VLOOKUP($C29,TblFactor[],MATCH("SVPT",TblFactor[#Headers],0),0)*
VLOOKUP($B29,TblGrupos[],MATCH("SVPT",TblGrupos[#Headers],0),0),"")</f>
        <v/>
      </c>
      <c r="AC29" s="93" t="str">
        <f ca="1">IFERROR(VLOOKUP($C29,INDIRECT("Tbl"&amp;AC$14),MATCH("Puntos",TblP01[#Headers],0),0)*
VLOOKUP($C29,TblFactor[],MATCH("SVPT",TblFactor[#Headers],0),0)*
VLOOKUP($B29,TblGrupos[],MATCH("SVPT",TblGrupos[#Headers],0),0),"")</f>
        <v/>
      </c>
      <c r="AD29" s="92" t="str">
        <f ca="1">IFERROR(VLOOKUP($C29,INDIRECT("Tbl"&amp;AD$14),MATCH("Puntos",TblP01[#Headers],0),0)*
VLOOKUP($C29,TblFactor[],MATCH("SVPT",TblFactor[#Headers],0),0)*
VLOOKUP($B29,TblGrupos[],MATCH("SVPT",TblGrupos[#Headers],0),0),"")</f>
        <v/>
      </c>
      <c r="AE29" s="93" t="str">
        <f ca="1">IFERROR(VLOOKUP($C29,INDIRECT("Tbl"&amp;AE$14),MATCH("Puntos",TblP01[#Headers],0),0)*
VLOOKUP($C29,TblFactor[],MATCH("SVPT",TblFactor[#Headers],0),0)*
VLOOKUP($B29,TblGrupos[],MATCH("SVPT",TblGrupos[#Headers],0),0),"")</f>
        <v/>
      </c>
      <c r="AF29" s="92" t="str">
        <f ca="1">IFERROR(VLOOKUP($C29,INDIRECT("Tbl"&amp;AF$14),MATCH("Puntos",TblP01[#Headers],0),0)*
VLOOKUP($C29,TblFactor[],MATCH("SVPT",TblFactor[#Headers],0),0)*
VLOOKUP($B29,TblGrupos[],MATCH("SVPT",TblGrupos[#Headers],0),0),"")</f>
        <v/>
      </c>
      <c r="AG29" s="93" t="str">
        <f ca="1">IFERROR(VLOOKUP($C29,INDIRECT("Tbl"&amp;AG$14),MATCH("Puntos",TblP01[#Headers],0),0)*
VLOOKUP($C29,TblFactor[],MATCH("SVPT",TblFactor[#Headers],0),0)*
VLOOKUP($B29,TblGrupos[],MATCH("SVPT",TblGrupos[#Headers],0),0),"")</f>
        <v/>
      </c>
      <c r="AH29" s="92" t="str">
        <f ca="1">IFERROR(VLOOKUP($C29,INDIRECT("Tbl"&amp;AH$14),MATCH("Puntos",TblP01[#Headers],0),0)*
VLOOKUP($C29,TblFactor[],MATCH("SVPT",TblFactor[#Headers],0),0)*
VLOOKUP($B29,TblGrupos[],MATCH("SVPT",TblGrupos[#Headers],0),0),"")</f>
        <v/>
      </c>
      <c r="AI29" s="93" t="str">
        <f ca="1">IFERROR(VLOOKUP($C29,INDIRECT("Tbl"&amp;AI$14),MATCH("Puntos",TblP01[#Headers],0),0)*
VLOOKUP($C29,TblFactor[],MATCH("SVPT",TblFactor[#Headers],0),0)*
VLOOKUP($B29,TblGrupos[],MATCH("SVPT",TblGrupos[#Headers],0),0),"")</f>
        <v/>
      </c>
      <c r="AJ29" s="92" t="str">
        <f ca="1">IFERROR(VLOOKUP($C29,INDIRECT("Tbl"&amp;AJ$14),MATCH("Puntos",TblP01[#Headers],0),0)*
VLOOKUP($C29,TblFactor[],MATCH("SVPT",TblFactor[#Headers],0),0)*
VLOOKUP($B29,TblGrupos[],MATCH("SVPT",TblGrupos[#Headers],0),0),"")</f>
        <v/>
      </c>
      <c r="AK29" s="93" t="str">
        <f ca="1">IFERROR(VLOOKUP($C29,INDIRECT("Tbl"&amp;AK$14),MATCH("Puntos",TblP01[#Headers],0),0)*
VLOOKUP($C29,TblFactor[],MATCH("SVPT",TblFactor[#Headers],0),0)*
VLOOKUP($B29,TblGrupos[],MATCH("SVPT",TblGrupos[#Headers],0),0),"")</f>
        <v/>
      </c>
      <c r="AL29" s="92" t="str">
        <f ca="1">IFERROR(VLOOKUP($C29,INDIRECT("Tbl"&amp;AL$14),MATCH("Puntos",TblP01[#Headers],0),0)*
VLOOKUP($C29,TblFactor[],MATCH("SVPT",TblFactor[#Headers],0),0)*
VLOOKUP($B29,TblGrupos[],MATCH("SVPT",TblGrupos[#Headers],0),0),"")</f>
        <v/>
      </c>
      <c r="AM29" s="93" t="str">
        <f ca="1">IFERROR(VLOOKUP($C29,INDIRECT("Tbl"&amp;AM$14),MATCH("Puntos",TblP01[#Headers],0),0)*
VLOOKUP($C29,TblFactor[],MATCH("SVPT",TblFactor[#Headers],0),0)*
VLOOKUP($B29,TblGrupos[],MATCH("SVPT",TblGrupos[#Headers],0),0),"")</f>
        <v/>
      </c>
      <c r="AN29" s="92" t="str">
        <f ca="1">IFERROR(VLOOKUP($C29,INDIRECT("Tbl"&amp;AN$14),MATCH("Puntos",TblP01[#Headers],0),0)*
VLOOKUP($C29,TblFactor[],MATCH("SVPT",TblFactor[#Headers],0),0)*
VLOOKUP($B29,TblGrupos[],MATCH("SVPT",TblGrupos[#Headers],0),0),"")</f>
        <v/>
      </c>
      <c r="AO29" s="93" t="str">
        <f ca="1">IFERROR(VLOOKUP($C29,INDIRECT("Tbl"&amp;AO$14),MATCH("Puntos",TblP01[#Headers],0),0)*
VLOOKUP($C29,TblFactor[],MATCH("SVPT",TblFactor[#Headers],0),0)*
VLOOKUP($B29,TblGrupos[],MATCH("SVPT",TblGrupos[#Headers],0),0),"")</f>
        <v/>
      </c>
      <c r="AP29" s="92" t="str">
        <f ca="1">IFERROR(VLOOKUP($C29,INDIRECT("Tbl"&amp;AP$14),MATCH("Puntos",TblP01[#Headers],0),0)*
VLOOKUP($C29,TblFactor[],MATCH("SVPT",TblFactor[#Headers],0),0)*
VLOOKUP($B29,TblGrupos[],MATCH("SVPT",TblGrupos[#Headers],0),0),"")</f>
        <v/>
      </c>
      <c r="AQ29" s="93" t="str">
        <f ca="1">IFERROR(VLOOKUP($C29,INDIRECT("Tbl"&amp;AQ$14),MATCH("Puntos",TblP01[#Headers],0),0)*
VLOOKUP($C29,TblFactor[],MATCH("SVPT",TblFactor[#Headers],0),0)*
VLOOKUP($B29,TblGrupos[],MATCH("SVPT",TblGrupos[#Headers],0),0),"")</f>
        <v/>
      </c>
      <c r="AR29" s="92" t="str">
        <f ca="1">IFERROR(VLOOKUP($C29,INDIRECT("Tbl"&amp;AR$14),MATCH("Puntos",TblP01[#Headers],0),0)*
VLOOKUP($C29,TblFactor[],MATCH("SVPT",TblFactor[#Headers],0),0)*
VLOOKUP($B29,TblGrupos[],MATCH("SVPT",TblGrupos[#Headers],0),0),"")</f>
        <v/>
      </c>
      <c r="AS29" s="93" t="str">
        <f ca="1">IFERROR(VLOOKUP($C29,INDIRECT("Tbl"&amp;AS$14),MATCH("Puntos",TblP01[#Headers],0),0)*
VLOOKUP($C29,TblFactor[],MATCH("SVPT",TblFactor[#Headers],0),0)*
VLOOKUP($B29,TblGrupos[],MATCH("SVPT",TblGrupos[#Headers],0),0),"")</f>
        <v/>
      </c>
      <c r="AT29" s="92" t="str">
        <f ca="1">IFERROR(VLOOKUP($C29,INDIRECT("Tbl"&amp;AT$14),MATCH("Puntos",TblP01[#Headers],0),0)*
VLOOKUP($C29,TblFactor[],MATCH("SVPT",TblFactor[#Headers],0),0)*
VLOOKUP($B29,TblGrupos[],MATCH("SVPT",TblGrupos[#Headers],0),0),"")</f>
        <v/>
      </c>
      <c r="AU29" s="93" t="str">
        <f ca="1">IFERROR(VLOOKUP($C29,INDIRECT("Tbl"&amp;AU$14),MATCH("Puntos",TblP01[#Headers],0),0)*
VLOOKUP($C29,TblFactor[],MATCH("SVPT",TblFactor[#Headers],0),0)*
VLOOKUP($B29,TblGrupos[],MATCH("SVPT",TblGrupos[#Headers],0),0),"")</f>
        <v/>
      </c>
      <c r="AV29" s="92" t="str">
        <f ca="1">IFERROR(VLOOKUP($C29,INDIRECT("Tbl"&amp;AV$14),MATCH("Puntos",TblP01[#Headers],0),0)*
VLOOKUP($C29,TblFactor[],MATCH("SVPT",TblFactor[#Headers],0),0)*
VLOOKUP($B29,TblGrupos[],MATCH("SVPT",TblGrupos[#Headers],0),0),"")</f>
        <v/>
      </c>
      <c r="AW29" s="93" t="str">
        <f ca="1">IFERROR(VLOOKUP($C29,INDIRECT("Tbl"&amp;AW$14),MATCH("Puntos",TblP01[#Headers],0),0)*
VLOOKUP($C29,TblFactor[],MATCH("SVPT",TblFactor[#Headers],0),0)*
VLOOKUP($B29,TblGrupos[],MATCH("SVPT",TblGrupos[#Headers],0),0),"")</f>
        <v/>
      </c>
      <c r="AX29" s="92" t="str">
        <f ca="1">IFERROR(VLOOKUP($C29,INDIRECT("Tbl"&amp;AX$14),MATCH("Puntos",TblP01[#Headers],0),0)*
VLOOKUP($C29,TblFactor[],MATCH("SVPT",TblFactor[#Headers],0),0)*
VLOOKUP($B29,TblGrupos[],MATCH("SVPT",TblGrupos[#Headers],0),0),"")</f>
        <v/>
      </c>
      <c r="AY29" s="93" t="str">
        <f ca="1">IFERROR(VLOOKUP($C29,INDIRECT("Tbl"&amp;AY$14),MATCH("Puntos",TblP01[#Headers],0),0)*
VLOOKUP($C29,TblFactor[],MATCH("SVPT",TblFactor[#Headers],0),0)*
VLOOKUP($B29,TblGrupos[],MATCH("SVPT",TblGrupos[#Headers],0),0),"")</f>
        <v/>
      </c>
      <c r="AZ29" s="92" t="str">
        <f ca="1">IFERROR(VLOOKUP($C29,INDIRECT("Tbl"&amp;AZ$14),MATCH("Puntos",TblP01[#Headers],0),0)*
VLOOKUP($C29,TblFactor[],MATCH("SVPT",TblFactor[#Headers],0),0)*
VLOOKUP($B29,TblGrupos[],MATCH("SVPT",TblGrupos[#Headers],0),0),"")</f>
        <v/>
      </c>
      <c r="BA29" s="93" t="str">
        <f ca="1">IFERROR(VLOOKUP($C29,INDIRECT("Tbl"&amp;BA$14),MATCH("Puntos",TblP01[#Headers],0),0)*
VLOOKUP($C29,TblFactor[],MATCH("SVPT",TblFactor[#Headers],0),0)*
VLOOKUP($B29,TblGrupos[],MATCH("SVPT",TblGrupos[#Headers],0),0),"")</f>
        <v/>
      </c>
      <c r="BB29" s="92" t="str">
        <f ca="1">IFERROR(VLOOKUP($C29,INDIRECT("Tbl"&amp;BB$14),MATCH("Puntos",TblP01[#Headers],0),0)*
VLOOKUP($C29,TblFactor[],MATCH("SVPT",TblFactor[#Headers],0),0)*
VLOOKUP($B29,TblGrupos[],MATCH("SVPT",TblGrupos[#Headers],0),0),"")</f>
        <v/>
      </c>
      <c r="BC29" s="93" t="str">
        <f ca="1">IFERROR(VLOOKUP($C29,INDIRECT("Tbl"&amp;BC$14),MATCH("Puntos",TblP01[#Headers],0),0)*
VLOOKUP($C29,TblFactor[],MATCH("SVPT",TblFactor[#Headers],0),0)*
VLOOKUP($B29,TblGrupos[],MATCH("SVPT",TblGrupos[#Headers],0),0),"")</f>
        <v/>
      </c>
      <c r="BD29" s="94" t="str">
        <f ca="1">IFERROR(VLOOKUP($C29,INDIRECT("Tbl"&amp;BD$14),MATCH("Puntos",TblP01[#Headers],0),0)*
VLOOKUP($C29,TblFactor[],MATCH("SVPT",TblFactor[#Headers],0),0)*
VLOOKUP($B29,TblGrupos[],MATCH("SVPT",TblGrupos[#Headers],0),0),"")</f>
        <v/>
      </c>
    </row>
    <row r="30" spans="1:56" ht="11.25" customHeight="1" x14ac:dyDescent="0.25">
      <c r="A30" s="147">
        <v>15</v>
      </c>
      <c r="B30" s="87" t="str">
        <f>IF($C30="","",IFERROR(VLOOKUP($C30,Tbl_ListFactores[],MATCH(B$15,Tbl_ListFactores[#Headers],0),0),""))</f>
        <v>zz</v>
      </c>
      <c r="C30" s="88" t="s">
        <v>15</v>
      </c>
      <c r="D30" s="88" t="str">
        <f>IF($C30="","",IFERROR(VLOOKUP($C30,Tbl_ListFactores[],MATCH(D$15,Tbl_ListFactores[#Headers],0),0),""))</f>
        <v/>
      </c>
      <c r="E30" s="89" t="str">
        <f>IF($C30="","",IFERROR(VLOOKUP($C30,Tbl_ListFactores[],MATCH(E$15,Tbl_ListFactores[#Headers],0),0),""))</f>
        <v/>
      </c>
      <c r="F30" s="90">
        <f t="shared" ca="1" si="33"/>
        <v>0</v>
      </c>
      <c r="G30" s="91" t="str">
        <f ca="1">IFERROR(VLOOKUP($C30,INDIRECT("Tbl"&amp;G$14),MATCH("Puntos",TblP01[#Headers],0),0)*
VLOOKUP($C30,TblFactor[],MATCH("SVPT",TblFactor[#Headers],0),0)*
VLOOKUP($B30,TblGrupos[],MATCH("SVPT",TblGrupos[#Headers],0),0),"")</f>
        <v/>
      </c>
      <c r="H30" s="92" t="str">
        <f ca="1">IFERROR(VLOOKUP($C30,INDIRECT("Tbl"&amp;H$14),MATCH("Puntos",TblP01[#Headers],0),0)*
VLOOKUP($C30,TblFactor[],MATCH("SVPT",TblFactor[#Headers],0),0)*
VLOOKUP($B30,TblGrupos[],MATCH("SVPT",TblGrupos[#Headers],0),0),"")</f>
        <v/>
      </c>
      <c r="I30" s="93" t="str">
        <f ca="1">IFERROR(VLOOKUP($C30,INDIRECT("Tbl"&amp;I$14),MATCH("Puntos",TblP01[#Headers],0),0)*
VLOOKUP($C30,TblFactor[],MATCH("SVPT",TblFactor[#Headers],0),0)*
VLOOKUP($B30,TblGrupos[],MATCH("SVPT",TblGrupos[#Headers],0),0),"")</f>
        <v/>
      </c>
      <c r="J30" s="92" t="str">
        <f ca="1">IFERROR(VLOOKUP($C30,INDIRECT("Tbl"&amp;J$14),MATCH("Puntos",TblP01[#Headers],0),0)*
VLOOKUP($C30,TblFactor[],MATCH("SVPT",TblFactor[#Headers],0),0)*
VLOOKUP($B30,TblGrupos[],MATCH("SVPT",TblGrupos[#Headers],0),0),"")</f>
        <v/>
      </c>
      <c r="K30" s="93" t="str">
        <f ca="1">IFERROR(VLOOKUP($C30,INDIRECT("Tbl"&amp;K$14),MATCH("Puntos",TblP01[#Headers],0),0)*
VLOOKUP($C30,TblFactor[],MATCH("SVPT",TblFactor[#Headers],0),0)*
VLOOKUP($B30,TblGrupos[],MATCH("SVPT",TblGrupos[#Headers],0),0),"")</f>
        <v/>
      </c>
      <c r="L30" s="92" t="str">
        <f ca="1">IFERROR(VLOOKUP($C30,INDIRECT("Tbl"&amp;L$14),MATCH("Puntos",TblP01[#Headers],0),0)*
VLOOKUP($C30,TblFactor[],MATCH("SVPT",TblFactor[#Headers],0),0)*
VLOOKUP($B30,TblGrupos[],MATCH("SVPT",TblGrupos[#Headers],0),0),"")</f>
        <v/>
      </c>
      <c r="M30" s="93" t="str">
        <f ca="1">IFERROR(VLOOKUP($C30,INDIRECT("Tbl"&amp;M$14),MATCH("Puntos",TblP01[#Headers],0),0)*
VLOOKUP($C30,TblFactor[],MATCH("SVPT",TblFactor[#Headers],0),0)*
VLOOKUP($B30,TblGrupos[],MATCH("SVPT",TblGrupos[#Headers],0),0),"")</f>
        <v/>
      </c>
      <c r="N30" s="92" t="str">
        <f ca="1">IFERROR(VLOOKUP($C30,INDIRECT("Tbl"&amp;N$14),MATCH("Puntos",TblP01[#Headers],0),0)*
VLOOKUP($C30,TblFactor[],MATCH("SVPT",TblFactor[#Headers],0),0)*
VLOOKUP($B30,TblGrupos[],MATCH("SVPT",TblGrupos[#Headers],0),0),"")</f>
        <v/>
      </c>
      <c r="O30" s="93" t="str">
        <f ca="1">IFERROR(VLOOKUP($C30,INDIRECT("Tbl"&amp;O$14),MATCH("Puntos",TblP01[#Headers],0),0)*
VLOOKUP($C30,TblFactor[],MATCH("SVPT",TblFactor[#Headers],0),0)*
VLOOKUP($B30,TblGrupos[],MATCH("SVPT",TblGrupos[#Headers],0),0),"")</f>
        <v/>
      </c>
      <c r="P30" s="92" t="str">
        <f ca="1">IFERROR(VLOOKUP($C30,INDIRECT("Tbl"&amp;P$14),MATCH("Puntos",TblP01[#Headers],0),0)*
VLOOKUP($C30,TblFactor[],MATCH("SVPT",TblFactor[#Headers],0),0)*
VLOOKUP($B30,TblGrupos[],MATCH("SVPT",TblGrupos[#Headers],0),0),"")</f>
        <v/>
      </c>
      <c r="Q30" s="92" t="str">
        <f ca="1">IFERROR(VLOOKUP($C30,INDIRECT("Tbl"&amp;Q$14),MATCH("Puntos",TblP01[#Headers],0),0)*
VLOOKUP($C30,TblFactor[],MATCH("SVPT",TblFactor[#Headers],0),0)*
VLOOKUP($B30,TblGrupos[],MATCH("SVPT",TblGrupos[#Headers],0),0),"")</f>
        <v/>
      </c>
      <c r="R30" s="92" t="str">
        <f ca="1">IFERROR(VLOOKUP($C30,INDIRECT("Tbl"&amp;R$14),MATCH("Puntos",TblP01[#Headers],0),0)*
VLOOKUP($C30,TblFactor[],MATCH("SVPT",TblFactor[#Headers],0),0)*
VLOOKUP($B30,TblGrupos[],MATCH("SVPT",TblGrupos[#Headers],0),0),"")</f>
        <v/>
      </c>
      <c r="S30" s="93" t="str">
        <f ca="1">IFERROR(VLOOKUP($C30,INDIRECT("Tbl"&amp;S$14),MATCH("Puntos",TblP01[#Headers],0),0)*
VLOOKUP($C30,TblFactor[],MATCH("SVPT",TblFactor[#Headers],0),0)*
VLOOKUP($B30,TblGrupos[],MATCH("SVPT",TblGrupos[#Headers],0),0),"")</f>
        <v/>
      </c>
      <c r="T30" s="92" t="str">
        <f ca="1">IFERROR(VLOOKUP($C30,INDIRECT("Tbl"&amp;T$14),MATCH("Puntos",TblP01[#Headers],0),0)*
VLOOKUP($C30,TblFactor[],MATCH("SVPT",TblFactor[#Headers],0),0)*
VLOOKUP($B30,TblGrupos[],MATCH("SVPT",TblGrupos[#Headers],0),0),"")</f>
        <v/>
      </c>
      <c r="U30" s="93" t="str">
        <f ca="1">IFERROR(VLOOKUP($C30,INDIRECT("Tbl"&amp;U$14),MATCH("Puntos",TblP01[#Headers],0),0)*
VLOOKUP($C30,TblFactor[],MATCH("SVPT",TblFactor[#Headers],0),0)*
VLOOKUP($B30,TblGrupos[],MATCH("SVPT",TblGrupos[#Headers],0),0),"")</f>
        <v/>
      </c>
      <c r="V30" s="92" t="str">
        <f ca="1">IFERROR(VLOOKUP($C30,INDIRECT("Tbl"&amp;V$14),MATCH("Puntos",TblP01[#Headers],0),0)*
VLOOKUP($C30,TblFactor[],MATCH("SVPT",TblFactor[#Headers],0),0)*
VLOOKUP($B30,TblGrupos[],MATCH("SVPT",TblGrupos[#Headers],0),0),"")</f>
        <v/>
      </c>
      <c r="W30" s="93" t="str">
        <f ca="1">IFERROR(VLOOKUP($C30,INDIRECT("Tbl"&amp;W$14),MATCH("Puntos",TblP01[#Headers],0),0)*
VLOOKUP($C30,TblFactor[],MATCH("SVPT",TblFactor[#Headers],0),0)*
VLOOKUP($B30,TblGrupos[],MATCH("SVPT",TblGrupos[#Headers],0),0),"")</f>
        <v/>
      </c>
      <c r="X30" s="92" t="str">
        <f ca="1">IFERROR(VLOOKUP($C30,INDIRECT("Tbl"&amp;X$14),MATCH("Puntos",TblP01[#Headers],0),0)*
VLOOKUP($C30,TblFactor[],MATCH("SVPT",TblFactor[#Headers],0),0)*
VLOOKUP($B30,TblGrupos[],MATCH("SVPT",TblGrupos[#Headers],0),0),"")</f>
        <v/>
      </c>
      <c r="Y30" s="93" t="str">
        <f ca="1">IFERROR(VLOOKUP($C30,INDIRECT("Tbl"&amp;Y$14),MATCH("Puntos",TblP01[#Headers],0),0)*
VLOOKUP($C30,TblFactor[],MATCH("SVPT",TblFactor[#Headers],0),0)*
VLOOKUP($B30,TblGrupos[],MATCH("SVPT",TblGrupos[#Headers],0),0),"")</f>
        <v/>
      </c>
      <c r="Z30" s="92" t="str">
        <f ca="1">IFERROR(VLOOKUP($C30,INDIRECT("Tbl"&amp;Z$14),MATCH("Puntos",TblP01[#Headers],0),0)*
VLOOKUP($C30,TblFactor[],MATCH("SVPT",TblFactor[#Headers],0),0)*
VLOOKUP($B30,TblGrupos[],MATCH("SVPT",TblGrupos[#Headers],0),0),"")</f>
        <v/>
      </c>
      <c r="AA30" s="93" t="str">
        <f ca="1">IFERROR(VLOOKUP($C30,INDIRECT("Tbl"&amp;AA$14),MATCH("Puntos",TblP01[#Headers],0),0)*
VLOOKUP($C30,TblFactor[],MATCH("SVPT",TblFactor[#Headers],0),0)*
VLOOKUP($B30,TblGrupos[],MATCH("SVPT",TblGrupos[#Headers],0),0),"")</f>
        <v/>
      </c>
      <c r="AB30" s="92" t="str">
        <f ca="1">IFERROR(VLOOKUP($C30,INDIRECT("Tbl"&amp;AB$14),MATCH("Puntos",TblP01[#Headers],0),0)*
VLOOKUP($C30,TblFactor[],MATCH("SVPT",TblFactor[#Headers],0),0)*
VLOOKUP($B30,TblGrupos[],MATCH("SVPT",TblGrupos[#Headers],0),0),"")</f>
        <v/>
      </c>
      <c r="AC30" s="93" t="str">
        <f ca="1">IFERROR(VLOOKUP($C30,INDIRECT("Tbl"&amp;AC$14),MATCH("Puntos",TblP01[#Headers],0),0)*
VLOOKUP($C30,TblFactor[],MATCH("SVPT",TblFactor[#Headers],0),0)*
VLOOKUP($B30,TblGrupos[],MATCH("SVPT",TblGrupos[#Headers],0),0),"")</f>
        <v/>
      </c>
      <c r="AD30" s="92" t="str">
        <f ca="1">IFERROR(VLOOKUP($C30,INDIRECT("Tbl"&amp;AD$14),MATCH("Puntos",TblP01[#Headers],0),0)*
VLOOKUP($C30,TblFactor[],MATCH("SVPT",TblFactor[#Headers],0),0)*
VLOOKUP($B30,TblGrupos[],MATCH("SVPT",TblGrupos[#Headers],0),0),"")</f>
        <v/>
      </c>
      <c r="AE30" s="93" t="str">
        <f ca="1">IFERROR(VLOOKUP($C30,INDIRECT("Tbl"&amp;AE$14),MATCH("Puntos",TblP01[#Headers],0),0)*
VLOOKUP($C30,TblFactor[],MATCH("SVPT",TblFactor[#Headers],0),0)*
VLOOKUP($B30,TblGrupos[],MATCH("SVPT",TblGrupos[#Headers],0),0),"")</f>
        <v/>
      </c>
      <c r="AF30" s="92" t="str">
        <f ca="1">IFERROR(VLOOKUP($C30,INDIRECT("Tbl"&amp;AF$14),MATCH("Puntos",TblP01[#Headers],0),0)*
VLOOKUP($C30,TblFactor[],MATCH("SVPT",TblFactor[#Headers],0),0)*
VLOOKUP($B30,TblGrupos[],MATCH("SVPT",TblGrupos[#Headers],0),0),"")</f>
        <v/>
      </c>
      <c r="AG30" s="93" t="str">
        <f ca="1">IFERROR(VLOOKUP($C30,INDIRECT("Tbl"&amp;AG$14),MATCH("Puntos",TblP01[#Headers],0),0)*
VLOOKUP($C30,TblFactor[],MATCH("SVPT",TblFactor[#Headers],0),0)*
VLOOKUP($B30,TblGrupos[],MATCH("SVPT",TblGrupos[#Headers],0),0),"")</f>
        <v/>
      </c>
      <c r="AH30" s="92" t="str">
        <f ca="1">IFERROR(VLOOKUP($C30,INDIRECT("Tbl"&amp;AH$14),MATCH("Puntos",TblP01[#Headers],0),0)*
VLOOKUP($C30,TblFactor[],MATCH("SVPT",TblFactor[#Headers],0),0)*
VLOOKUP($B30,TblGrupos[],MATCH("SVPT",TblGrupos[#Headers],0),0),"")</f>
        <v/>
      </c>
      <c r="AI30" s="93" t="str">
        <f ca="1">IFERROR(VLOOKUP($C30,INDIRECT("Tbl"&amp;AI$14),MATCH("Puntos",TblP01[#Headers],0),0)*
VLOOKUP($C30,TblFactor[],MATCH("SVPT",TblFactor[#Headers],0),0)*
VLOOKUP($B30,TblGrupos[],MATCH("SVPT",TblGrupos[#Headers],0),0),"")</f>
        <v/>
      </c>
      <c r="AJ30" s="92" t="str">
        <f ca="1">IFERROR(VLOOKUP($C30,INDIRECT("Tbl"&amp;AJ$14),MATCH("Puntos",TblP01[#Headers],0),0)*
VLOOKUP($C30,TblFactor[],MATCH("SVPT",TblFactor[#Headers],0),0)*
VLOOKUP($B30,TblGrupos[],MATCH("SVPT",TblGrupos[#Headers],0),0),"")</f>
        <v/>
      </c>
      <c r="AK30" s="93" t="str">
        <f ca="1">IFERROR(VLOOKUP($C30,INDIRECT("Tbl"&amp;AK$14),MATCH("Puntos",TblP01[#Headers],0),0)*
VLOOKUP($C30,TblFactor[],MATCH("SVPT",TblFactor[#Headers],0),0)*
VLOOKUP($B30,TblGrupos[],MATCH("SVPT",TblGrupos[#Headers],0),0),"")</f>
        <v/>
      </c>
      <c r="AL30" s="92" t="str">
        <f ca="1">IFERROR(VLOOKUP($C30,INDIRECT("Tbl"&amp;AL$14),MATCH("Puntos",TblP01[#Headers],0),0)*
VLOOKUP($C30,TblFactor[],MATCH("SVPT",TblFactor[#Headers],0),0)*
VLOOKUP($B30,TblGrupos[],MATCH("SVPT",TblGrupos[#Headers],0),0),"")</f>
        <v/>
      </c>
      <c r="AM30" s="93" t="str">
        <f ca="1">IFERROR(VLOOKUP($C30,INDIRECT("Tbl"&amp;AM$14),MATCH("Puntos",TblP01[#Headers],0),0)*
VLOOKUP($C30,TblFactor[],MATCH("SVPT",TblFactor[#Headers],0),0)*
VLOOKUP($B30,TblGrupos[],MATCH("SVPT",TblGrupos[#Headers],0),0),"")</f>
        <v/>
      </c>
      <c r="AN30" s="92" t="str">
        <f ca="1">IFERROR(VLOOKUP($C30,INDIRECT("Tbl"&amp;AN$14),MATCH("Puntos",TblP01[#Headers],0),0)*
VLOOKUP($C30,TblFactor[],MATCH("SVPT",TblFactor[#Headers],0),0)*
VLOOKUP($B30,TblGrupos[],MATCH("SVPT",TblGrupos[#Headers],0),0),"")</f>
        <v/>
      </c>
      <c r="AO30" s="93" t="str">
        <f ca="1">IFERROR(VLOOKUP($C30,INDIRECT("Tbl"&amp;AO$14),MATCH("Puntos",TblP01[#Headers],0),0)*
VLOOKUP($C30,TblFactor[],MATCH("SVPT",TblFactor[#Headers],0),0)*
VLOOKUP($B30,TblGrupos[],MATCH("SVPT",TblGrupos[#Headers],0),0),"")</f>
        <v/>
      </c>
      <c r="AP30" s="92" t="str">
        <f ca="1">IFERROR(VLOOKUP($C30,INDIRECT("Tbl"&amp;AP$14),MATCH("Puntos",TblP01[#Headers],0),0)*
VLOOKUP($C30,TblFactor[],MATCH("SVPT",TblFactor[#Headers],0),0)*
VLOOKUP($B30,TblGrupos[],MATCH("SVPT",TblGrupos[#Headers],0),0),"")</f>
        <v/>
      </c>
      <c r="AQ30" s="93" t="str">
        <f ca="1">IFERROR(VLOOKUP($C30,INDIRECT("Tbl"&amp;AQ$14),MATCH("Puntos",TblP01[#Headers],0),0)*
VLOOKUP($C30,TblFactor[],MATCH("SVPT",TblFactor[#Headers],0),0)*
VLOOKUP($B30,TblGrupos[],MATCH("SVPT",TblGrupos[#Headers],0),0),"")</f>
        <v/>
      </c>
      <c r="AR30" s="92" t="str">
        <f ca="1">IFERROR(VLOOKUP($C30,INDIRECT("Tbl"&amp;AR$14),MATCH("Puntos",TblP01[#Headers],0),0)*
VLOOKUP($C30,TblFactor[],MATCH("SVPT",TblFactor[#Headers],0),0)*
VLOOKUP($B30,TblGrupos[],MATCH("SVPT",TblGrupos[#Headers],0),0),"")</f>
        <v/>
      </c>
      <c r="AS30" s="93" t="str">
        <f ca="1">IFERROR(VLOOKUP($C30,INDIRECT("Tbl"&amp;AS$14),MATCH("Puntos",TblP01[#Headers],0),0)*
VLOOKUP($C30,TblFactor[],MATCH("SVPT",TblFactor[#Headers],0),0)*
VLOOKUP($B30,TblGrupos[],MATCH("SVPT",TblGrupos[#Headers],0),0),"")</f>
        <v/>
      </c>
      <c r="AT30" s="92" t="str">
        <f ca="1">IFERROR(VLOOKUP($C30,INDIRECT("Tbl"&amp;AT$14),MATCH("Puntos",TblP01[#Headers],0),0)*
VLOOKUP($C30,TblFactor[],MATCH("SVPT",TblFactor[#Headers],0),0)*
VLOOKUP($B30,TblGrupos[],MATCH("SVPT",TblGrupos[#Headers],0),0),"")</f>
        <v/>
      </c>
      <c r="AU30" s="93" t="str">
        <f ca="1">IFERROR(VLOOKUP($C30,INDIRECT("Tbl"&amp;AU$14),MATCH("Puntos",TblP01[#Headers],0),0)*
VLOOKUP($C30,TblFactor[],MATCH("SVPT",TblFactor[#Headers],0),0)*
VLOOKUP($B30,TblGrupos[],MATCH("SVPT",TblGrupos[#Headers],0),0),"")</f>
        <v/>
      </c>
      <c r="AV30" s="92" t="str">
        <f ca="1">IFERROR(VLOOKUP($C30,INDIRECT("Tbl"&amp;AV$14),MATCH("Puntos",TblP01[#Headers],0),0)*
VLOOKUP($C30,TblFactor[],MATCH("SVPT",TblFactor[#Headers],0),0)*
VLOOKUP($B30,TblGrupos[],MATCH("SVPT",TblGrupos[#Headers],0),0),"")</f>
        <v/>
      </c>
      <c r="AW30" s="93" t="str">
        <f ca="1">IFERROR(VLOOKUP($C30,INDIRECT("Tbl"&amp;AW$14),MATCH("Puntos",TblP01[#Headers],0),0)*
VLOOKUP($C30,TblFactor[],MATCH("SVPT",TblFactor[#Headers],0),0)*
VLOOKUP($B30,TblGrupos[],MATCH("SVPT",TblGrupos[#Headers],0),0),"")</f>
        <v/>
      </c>
      <c r="AX30" s="92" t="str">
        <f ca="1">IFERROR(VLOOKUP($C30,INDIRECT("Tbl"&amp;AX$14),MATCH("Puntos",TblP01[#Headers],0),0)*
VLOOKUP($C30,TblFactor[],MATCH("SVPT",TblFactor[#Headers],0),0)*
VLOOKUP($B30,TblGrupos[],MATCH("SVPT",TblGrupos[#Headers],0),0),"")</f>
        <v/>
      </c>
      <c r="AY30" s="93" t="str">
        <f ca="1">IFERROR(VLOOKUP($C30,INDIRECT("Tbl"&amp;AY$14),MATCH("Puntos",TblP01[#Headers],0),0)*
VLOOKUP($C30,TblFactor[],MATCH("SVPT",TblFactor[#Headers],0),0)*
VLOOKUP($B30,TblGrupos[],MATCH("SVPT",TblGrupos[#Headers],0),0),"")</f>
        <v/>
      </c>
      <c r="AZ30" s="92" t="str">
        <f ca="1">IFERROR(VLOOKUP($C30,INDIRECT("Tbl"&amp;AZ$14),MATCH("Puntos",TblP01[#Headers],0),0)*
VLOOKUP($C30,TblFactor[],MATCH("SVPT",TblFactor[#Headers],0),0)*
VLOOKUP($B30,TblGrupos[],MATCH("SVPT",TblGrupos[#Headers],0),0),"")</f>
        <v/>
      </c>
      <c r="BA30" s="93" t="str">
        <f ca="1">IFERROR(VLOOKUP($C30,INDIRECT("Tbl"&amp;BA$14),MATCH("Puntos",TblP01[#Headers],0),0)*
VLOOKUP($C30,TblFactor[],MATCH("SVPT",TblFactor[#Headers],0),0)*
VLOOKUP($B30,TblGrupos[],MATCH("SVPT",TblGrupos[#Headers],0),0),"")</f>
        <v/>
      </c>
      <c r="BB30" s="92" t="str">
        <f ca="1">IFERROR(VLOOKUP($C30,INDIRECT("Tbl"&amp;BB$14),MATCH("Puntos",TblP01[#Headers],0),0)*
VLOOKUP($C30,TblFactor[],MATCH("SVPT",TblFactor[#Headers],0),0)*
VLOOKUP($B30,TblGrupos[],MATCH("SVPT",TblGrupos[#Headers],0),0),"")</f>
        <v/>
      </c>
      <c r="BC30" s="93" t="str">
        <f ca="1">IFERROR(VLOOKUP($C30,INDIRECT("Tbl"&amp;BC$14),MATCH("Puntos",TblP01[#Headers],0),0)*
VLOOKUP($C30,TblFactor[],MATCH("SVPT",TblFactor[#Headers],0),0)*
VLOOKUP($B30,TblGrupos[],MATCH("SVPT",TblGrupos[#Headers],0),0),"")</f>
        <v/>
      </c>
      <c r="BD30" s="94" t="str">
        <f ca="1">IFERROR(VLOOKUP($C30,INDIRECT("Tbl"&amp;BD$14),MATCH("Puntos",TblP01[#Headers],0),0)*
VLOOKUP($C30,TblFactor[],MATCH("SVPT",TblFactor[#Headers],0),0)*
VLOOKUP($B30,TblGrupos[],MATCH("SVPT",TblGrupos[#Headers],0),0),"")</f>
        <v/>
      </c>
    </row>
    <row r="31" spans="1:56" ht="11.25" customHeight="1" x14ac:dyDescent="0.25">
      <c r="A31" s="147">
        <v>16</v>
      </c>
      <c r="B31" s="87" t="str">
        <f>IF($C31="","",IFERROR(VLOOKUP($C31,Tbl_ListFactores[],MATCH(B$15,Tbl_ListFactores[#Headers],0),0),""))</f>
        <v>zz</v>
      </c>
      <c r="C31" s="88" t="s">
        <v>16</v>
      </c>
      <c r="D31" s="88" t="str">
        <f>IF($C31="","",IFERROR(VLOOKUP($C31,Tbl_ListFactores[],MATCH(D$15,Tbl_ListFactores[#Headers],0),0),""))</f>
        <v/>
      </c>
      <c r="E31" s="89" t="str">
        <f>IF($C31="","",IFERROR(VLOOKUP($C31,Tbl_ListFactores[],MATCH(E$15,Tbl_ListFactores[#Headers],0),0),""))</f>
        <v/>
      </c>
      <c r="F31" s="90">
        <f t="shared" ca="1" si="33"/>
        <v>0</v>
      </c>
      <c r="G31" s="91" t="str">
        <f ca="1">IFERROR(VLOOKUP($C31,INDIRECT("Tbl"&amp;G$14),MATCH("Puntos",TblP01[#Headers],0),0)*
VLOOKUP($C31,TblFactor[],MATCH("SVPT",TblFactor[#Headers],0),0)*
VLOOKUP($B31,TblGrupos[],MATCH("SVPT",TblGrupos[#Headers],0),0),"")</f>
        <v/>
      </c>
      <c r="H31" s="92" t="str">
        <f ca="1">IFERROR(VLOOKUP($C31,INDIRECT("Tbl"&amp;H$14),MATCH("Puntos",TblP01[#Headers],0),0)*
VLOOKUP($C31,TblFactor[],MATCH("SVPT",TblFactor[#Headers],0),0)*
VLOOKUP($B31,TblGrupos[],MATCH("SVPT",TblGrupos[#Headers],0),0),"")</f>
        <v/>
      </c>
      <c r="I31" s="93" t="str">
        <f ca="1">IFERROR(VLOOKUP($C31,INDIRECT("Tbl"&amp;I$14),MATCH("Puntos",TblP01[#Headers],0),0)*
VLOOKUP($C31,TblFactor[],MATCH("SVPT",TblFactor[#Headers],0),0)*
VLOOKUP($B31,TblGrupos[],MATCH("SVPT",TblGrupos[#Headers],0),0),"")</f>
        <v/>
      </c>
      <c r="J31" s="92" t="str">
        <f ca="1">IFERROR(VLOOKUP($C31,INDIRECT("Tbl"&amp;J$14),MATCH("Puntos",TblP01[#Headers],0),0)*
VLOOKUP($C31,TblFactor[],MATCH("SVPT",TblFactor[#Headers],0),0)*
VLOOKUP($B31,TblGrupos[],MATCH("SVPT",TblGrupos[#Headers],0),0),"")</f>
        <v/>
      </c>
      <c r="K31" s="93" t="str">
        <f ca="1">IFERROR(VLOOKUP($C31,INDIRECT("Tbl"&amp;K$14),MATCH("Puntos",TblP01[#Headers],0),0)*
VLOOKUP($C31,TblFactor[],MATCH("SVPT",TblFactor[#Headers],0),0)*
VLOOKUP($B31,TblGrupos[],MATCH("SVPT",TblGrupos[#Headers],0),0),"")</f>
        <v/>
      </c>
      <c r="L31" s="92" t="str">
        <f ca="1">IFERROR(VLOOKUP($C31,INDIRECT("Tbl"&amp;L$14),MATCH("Puntos",TblP01[#Headers],0),0)*
VLOOKUP($C31,TblFactor[],MATCH("SVPT",TblFactor[#Headers],0),0)*
VLOOKUP($B31,TblGrupos[],MATCH("SVPT",TblGrupos[#Headers],0),0),"")</f>
        <v/>
      </c>
      <c r="M31" s="93" t="str">
        <f ca="1">IFERROR(VLOOKUP($C31,INDIRECT("Tbl"&amp;M$14),MATCH("Puntos",TblP01[#Headers],0),0)*
VLOOKUP($C31,TblFactor[],MATCH("SVPT",TblFactor[#Headers],0),0)*
VLOOKUP($B31,TblGrupos[],MATCH("SVPT",TblGrupos[#Headers],0),0),"")</f>
        <v/>
      </c>
      <c r="N31" s="92" t="str">
        <f ca="1">IFERROR(VLOOKUP($C31,INDIRECT("Tbl"&amp;N$14),MATCH("Puntos",TblP01[#Headers],0),0)*
VLOOKUP($C31,TblFactor[],MATCH("SVPT",TblFactor[#Headers],0),0)*
VLOOKUP($B31,TblGrupos[],MATCH("SVPT",TblGrupos[#Headers],0),0),"")</f>
        <v/>
      </c>
      <c r="O31" s="93" t="str">
        <f ca="1">IFERROR(VLOOKUP($C31,INDIRECT("Tbl"&amp;O$14),MATCH("Puntos",TblP01[#Headers],0),0)*
VLOOKUP($C31,TblFactor[],MATCH("SVPT",TblFactor[#Headers],0),0)*
VLOOKUP($B31,TblGrupos[],MATCH("SVPT",TblGrupos[#Headers],0),0),"")</f>
        <v/>
      </c>
      <c r="P31" s="92" t="str">
        <f ca="1">IFERROR(VLOOKUP($C31,INDIRECT("Tbl"&amp;P$14),MATCH("Puntos",TblP01[#Headers],0),0)*
VLOOKUP($C31,TblFactor[],MATCH("SVPT",TblFactor[#Headers],0),0)*
VLOOKUP($B31,TblGrupos[],MATCH("SVPT",TblGrupos[#Headers],0),0),"")</f>
        <v/>
      </c>
      <c r="Q31" s="92" t="str">
        <f ca="1">IFERROR(VLOOKUP($C31,INDIRECT("Tbl"&amp;Q$14),MATCH("Puntos",TblP01[#Headers],0),0)*
VLOOKUP($C31,TblFactor[],MATCH("SVPT",TblFactor[#Headers],0),0)*
VLOOKUP($B31,TblGrupos[],MATCH("SVPT",TblGrupos[#Headers],0),0),"")</f>
        <v/>
      </c>
      <c r="R31" s="92" t="str">
        <f ca="1">IFERROR(VLOOKUP($C31,INDIRECT("Tbl"&amp;R$14),MATCH("Puntos",TblP01[#Headers],0),0)*
VLOOKUP($C31,TblFactor[],MATCH("SVPT",TblFactor[#Headers],0),0)*
VLOOKUP($B31,TblGrupos[],MATCH("SVPT",TblGrupos[#Headers],0),0),"")</f>
        <v/>
      </c>
      <c r="S31" s="93" t="str">
        <f ca="1">IFERROR(VLOOKUP($C31,INDIRECT("Tbl"&amp;S$14),MATCH("Puntos",TblP01[#Headers],0),0)*
VLOOKUP($C31,TblFactor[],MATCH("SVPT",TblFactor[#Headers],0),0)*
VLOOKUP($B31,TblGrupos[],MATCH("SVPT",TblGrupos[#Headers],0),0),"")</f>
        <v/>
      </c>
      <c r="T31" s="92" t="str">
        <f ca="1">IFERROR(VLOOKUP($C31,INDIRECT("Tbl"&amp;T$14),MATCH("Puntos",TblP01[#Headers],0),0)*
VLOOKUP($C31,TblFactor[],MATCH("SVPT",TblFactor[#Headers],0),0)*
VLOOKUP($B31,TblGrupos[],MATCH("SVPT",TblGrupos[#Headers],0),0),"")</f>
        <v/>
      </c>
      <c r="U31" s="93" t="str">
        <f ca="1">IFERROR(VLOOKUP($C31,INDIRECT("Tbl"&amp;U$14),MATCH("Puntos",TblP01[#Headers],0),0)*
VLOOKUP($C31,TblFactor[],MATCH("SVPT",TblFactor[#Headers],0),0)*
VLOOKUP($B31,TblGrupos[],MATCH("SVPT",TblGrupos[#Headers],0),0),"")</f>
        <v/>
      </c>
      <c r="V31" s="92" t="str">
        <f ca="1">IFERROR(VLOOKUP($C31,INDIRECT("Tbl"&amp;V$14),MATCH("Puntos",TblP01[#Headers],0),0)*
VLOOKUP($C31,TblFactor[],MATCH("SVPT",TblFactor[#Headers],0),0)*
VLOOKUP($B31,TblGrupos[],MATCH("SVPT",TblGrupos[#Headers],0),0),"")</f>
        <v/>
      </c>
      <c r="W31" s="93" t="str">
        <f ca="1">IFERROR(VLOOKUP($C31,INDIRECT("Tbl"&amp;W$14),MATCH("Puntos",TblP01[#Headers],0),0)*
VLOOKUP($C31,TblFactor[],MATCH("SVPT",TblFactor[#Headers],0),0)*
VLOOKUP($B31,TblGrupos[],MATCH("SVPT",TblGrupos[#Headers],0),0),"")</f>
        <v/>
      </c>
      <c r="X31" s="92" t="str">
        <f ca="1">IFERROR(VLOOKUP($C31,INDIRECT("Tbl"&amp;X$14),MATCH("Puntos",TblP01[#Headers],0),0)*
VLOOKUP($C31,TblFactor[],MATCH("SVPT",TblFactor[#Headers],0),0)*
VLOOKUP($B31,TblGrupos[],MATCH("SVPT",TblGrupos[#Headers],0),0),"")</f>
        <v/>
      </c>
      <c r="Y31" s="93" t="str">
        <f ca="1">IFERROR(VLOOKUP($C31,INDIRECT("Tbl"&amp;Y$14),MATCH("Puntos",TblP01[#Headers],0),0)*
VLOOKUP($C31,TblFactor[],MATCH("SVPT",TblFactor[#Headers],0),0)*
VLOOKUP($B31,TblGrupos[],MATCH("SVPT",TblGrupos[#Headers],0),0),"")</f>
        <v/>
      </c>
      <c r="Z31" s="92" t="str">
        <f ca="1">IFERROR(VLOOKUP($C31,INDIRECT("Tbl"&amp;Z$14),MATCH("Puntos",TblP01[#Headers],0),0)*
VLOOKUP($C31,TblFactor[],MATCH("SVPT",TblFactor[#Headers],0),0)*
VLOOKUP($B31,TblGrupos[],MATCH("SVPT",TblGrupos[#Headers],0),0),"")</f>
        <v/>
      </c>
      <c r="AA31" s="93" t="str">
        <f ca="1">IFERROR(VLOOKUP($C31,INDIRECT("Tbl"&amp;AA$14),MATCH("Puntos",TblP01[#Headers],0),0)*
VLOOKUP($C31,TblFactor[],MATCH("SVPT",TblFactor[#Headers],0),0)*
VLOOKUP($B31,TblGrupos[],MATCH("SVPT",TblGrupos[#Headers],0),0),"")</f>
        <v/>
      </c>
      <c r="AB31" s="92" t="str">
        <f ca="1">IFERROR(VLOOKUP($C31,INDIRECT("Tbl"&amp;AB$14),MATCH("Puntos",TblP01[#Headers],0),0)*
VLOOKUP($C31,TblFactor[],MATCH("SVPT",TblFactor[#Headers],0),0)*
VLOOKUP($B31,TblGrupos[],MATCH("SVPT",TblGrupos[#Headers],0),0),"")</f>
        <v/>
      </c>
      <c r="AC31" s="93" t="str">
        <f ca="1">IFERROR(VLOOKUP($C31,INDIRECT("Tbl"&amp;AC$14),MATCH("Puntos",TblP01[#Headers],0),0)*
VLOOKUP($C31,TblFactor[],MATCH("SVPT",TblFactor[#Headers],0),0)*
VLOOKUP($B31,TblGrupos[],MATCH("SVPT",TblGrupos[#Headers],0),0),"")</f>
        <v/>
      </c>
      <c r="AD31" s="92" t="str">
        <f ca="1">IFERROR(VLOOKUP($C31,INDIRECT("Tbl"&amp;AD$14),MATCH("Puntos",TblP01[#Headers],0),0)*
VLOOKUP($C31,TblFactor[],MATCH("SVPT",TblFactor[#Headers],0),0)*
VLOOKUP($B31,TblGrupos[],MATCH("SVPT",TblGrupos[#Headers],0),0),"")</f>
        <v/>
      </c>
      <c r="AE31" s="93" t="str">
        <f ca="1">IFERROR(VLOOKUP($C31,INDIRECT("Tbl"&amp;AE$14),MATCH("Puntos",TblP01[#Headers],0),0)*
VLOOKUP($C31,TblFactor[],MATCH("SVPT",TblFactor[#Headers],0),0)*
VLOOKUP($B31,TblGrupos[],MATCH("SVPT",TblGrupos[#Headers],0),0),"")</f>
        <v/>
      </c>
      <c r="AF31" s="92" t="str">
        <f ca="1">IFERROR(VLOOKUP($C31,INDIRECT("Tbl"&amp;AF$14),MATCH("Puntos",TblP01[#Headers],0),0)*
VLOOKUP($C31,TblFactor[],MATCH("SVPT",TblFactor[#Headers],0),0)*
VLOOKUP($B31,TblGrupos[],MATCH("SVPT",TblGrupos[#Headers],0),0),"")</f>
        <v/>
      </c>
      <c r="AG31" s="93" t="str">
        <f ca="1">IFERROR(VLOOKUP($C31,INDIRECT("Tbl"&amp;AG$14),MATCH("Puntos",TblP01[#Headers],0),0)*
VLOOKUP($C31,TblFactor[],MATCH("SVPT",TblFactor[#Headers],0),0)*
VLOOKUP($B31,TblGrupos[],MATCH("SVPT",TblGrupos[#Headers],0),0),"")</f>
        <v/>
      </c>
      <c r="AH31" s="92" t="str">
        <f ca="1">IFERROR(VLOOKUP($C31,INDIRECT("Tbl"&amp;AH$14),MATCH("Puntos",TblP01[#Headers],0),0)*
VLOOKUP($C31,TblFactor[],MATCH("SVPT",TblFactor[#Headers],0),0)*
VLOOKUP($B31,TblGrupos[],MATCH("SVPT",TblGrupos[#Headers],0),0),"")</f>
        <v/>
      </c>
      <c r="AI31" s="93" t="str">
        <f ca="1">IFERROR(VLOOKUP($C31,INDIRECT("Tbl"&amp;AI$14),MATCH("Puntos",TblP01[#Headers],0),0)*
VLOOKUP($C31,TblFactor[],MATCH("SVPT",TblFactor[#Headers],0),0)*
VLOOKUP($B31,TblGrupos[],MATCH("SVPT",TblGrupos[#Headers],0),0),"")</f>
        <v/>
      </c>
      <c r="AJ31" s="92" t="str">
        <f ca="1">IFERROR(VLOOKUP($C31,INDIRECT("Tbl"&amp;AJ$14),MATCH("Puntos",TblP01[#Headers],0),0)*
VLOOKUP($C31,TblFactor[],MATCH("SVPT",TblFactor[#Headers],0),0)*
VLOOKUP($B31,TblGrupos[],MATCH("SVPT",TblGrupos[#Headers],0),0),"")</f>
        <v/>
      </c>
      <c r="AK31" s="93" t="str">
        <f ca="1">IFERROR(VLOOKUP($C31,INDIRECT("Tbl"&amp;AK$14),MATCH("Puntos",TblP01[#Headers],0),0)*
VLOOKUP($C31,TblFactor[],MATCH("SVPT",TblFactor[#Headers],0),0)*
VLOOKUP($B31,TblGrupos[],MATCH("SVPT",TblGrupos[#Headers],0),0),"")</f>
        <v/>
      </c>
      <c r="AL31" s="92" t="str">
        <f ca="1">IFERROR(VLOOKUP($C31,INDIRECT("Tbl"&amp;AL$14),MATCH("Puntos",TblP01[#Headers],0),0)*
VLOOKUP($C31,TblFactor[],MATCH("SVPT",TblFactor[#Headers],0),0)*
VLOOKUP($B31,TblGrupos[],MATCH("SVPT",TblGrupos[#Headers],0),0),"")</f>
        <v/>
      </c>
      <c r="AM31" s="93" t="str">
        <f ca="1">IFERROR(VLOOKUP($C31,INDIRECT("Tbl"&amp;AM$14),MATCH("Puntos",TblP01[#Headers],0),0)*
VLOOKUP($C31,TblFactor[],MATCH("SVPT",TblFactor[#Headers],0),0)*
VLOOKUP($B31,TblGrupos[],MATCH("SVPT",TblGrupos[#Headers],0),0),"")</f>
        <v/>
      </c>
      <c r="AN31" s="92" t="str">
        <f ca="1">IFERROR(VLOOKUP($C31,INDIRECT("Tbl"&amp;AN$14),MATCH("Puntos",TblP01[#Headers],0),0)*
VLOOKUP($C31,TblFactor[],MATCH("SVPT",TblFactor[#Headers],0),0)*
VLOOKUP($B31,TblGrupos[],MATCH("SVPT",TblGrupos[#Headers],0),0),"")</f>
        <v/>
      </c>
      <c r="AO31" s="93" t="str">
        <f ca="1">IFERROR(VLOOKUP($C31,INDIRECT("Tbl"&amp;AO$14),MATCH("Puntos",TblP01[#Headers],0),0)*
VLOOKUP($C31,TblFactor[],MATCH("SVPT",TblFactor[#Headers],0),0)*
VLOOKUP($B31,TblGrupos[],MATCH("SVPT",TblGrupos[#Headers],0),0),"")</f>
        <v/>
      </c>
      <c r="AP31" s="92" t="str">
        <f ca="1">IFERROR(VLOOKUP($C31,INDIRECT("Tbl"&amp;AP$14),MATCH("Puntos",TblP01[#Headers],0),0)*
VLOOKUP($C31,TblFactor[],MATCH("SVPT",TblFactor[#Headers],0),0)*
VLOOKUP($B31,TblGrupos[],MATCH("SVPT",TblGrupos[#Headers],0),0),"")</f>
        <v/>
      </c>
      <c r="AQ31" s="93" t="str">
        <f ca="1">IFERROR(VLOOKUP($C31,INDIRECT("Tbl"&amp;AQ$14),MATCH("Puntos",TblP01[#Headers],0),0)*
VLOOKUP($C31,TblFactor[],MATCH("SVPT",TblFactor[#Headers],0),0)*
VLOOKUP($B31,TblGrupos[],MATCH("SVPT",TblGrupos[#Headers],0),0),"")</f>
        <v/>
      </c>
      <c r="AR31" s="92" t="str">
        <f ca="1">IFERROR(VLOOKUP($C31,INDIRECT("Tbl"&amp;AR$14),MATCH("Puntos",TblP01[#Headers],0),0)*
VLOOKUP($C31,TblFactor[],MATCH("SVPT",TblFactor[#Headers],0),0)*
VLOOKUP($B31,TblGrupos[],MATCH("SVPT",TblGrupos[#Headers],0),0),"")</f>
        <v/>
      </c>
      <c r="AS31" s="93" t="str">
        <f ca="1">IFERROR(VLOOKUP($C31,INDIRECT("Tbl"&amp;AS$14),MATCH("Puntos",TblP01[#Headers],0),0)*
VLOOKUP($C31,TblFactor[],MATCH("SVPT",TblFactor[#Headers],0),0)*
VLOOKUP($B31,TblGrupos[],MATCH("SVPT",TblGrupos[#Headers],0),0),"")</f>
        <v/>
      </c>
      <c r="AT31" s="92" t="str">
        <f ca="1">IFERROR(VLOOKUP($C31,INDIRECT("Tbl"&amp;AT$14),MATCH("Puntos",TblP01[#Headers],0),0)*
VLOOKUP($C31,TblFactor[],MATCH("SVPT",TblFactor[#Headers],0),0)*
VLOOKUP($B31,TblGrupos[],MATCH("SVPT",TblGrupos[#Headers],0),0),"")</f>
        <v/>
      </c>
      <c r="AU31" s="93" t="str">
        <f ca="1">IFERROR(VLOOKUP($C31,INDIRECT("Tbl"&amp;AU$14),MATCH("Puntos",TblP01[#Headers],0),0)*
VLOOKUP($C31,TblFactor[],MATCH("SVPT",TblFactor[#Headers],0),0)*
VLOOKUP($B31,TblGrupos[],MATCH("SVPT",TblGrupos[#Headers],0),0),"")</f>
        <v/>
      </c>
      <c r="AV31" s="92" t="str">
        <f ca="1">IFERROR(VLOOKUP($C31,INDIRECT("Tbl"&amp;AV$14),MATCH("Puntos",TblP01[#Headers],0),0)*
VLOOKUP($C31,TblFactor[],MATCH("SVPT",TblFactor[#Headers],0),0)*
VLOOKUP($B31,TblGrupos[],MATCH("SVPT",TblGrupos[#Headers],0),0),"")</f>
        <v/>
      </c>
      <c r="AW31" s="93" t="str">
        <f ca="1">IFERROR(VLOOKUP($C31,INDIRECT("Tbl"&amp;AW$14),MATCH("Puntos",TblP01[#Headers],0),0)*
VLOOKUP($C31,TblFactor[],MATCH("SVPT",TblFactor[#Headers],0),0)*
VLOOKUP($B31,TblGrupos[],MATCH("SVPT",TblGrupos[#Headers],0),0),"")</f>
        <v/>
      </c>
      <c r="AX31" s="92" t="str">
        <f ca="1">IFERROR(VLOOKUP($C31,INDIRECT("Tbl"&amp;AX$14),MATCH("Puntos",TblP01[#Headers],0),0)*
VLOOKUP($C31,TblFactor[],MATCH("SVPT",TblFactor[#Headers],0),0)*
VLOOKUP($B31,TblGrupos[],MATCH("SVPT",TblGrupos[#Headers],0),0),"")</f>
        <v/>
      </c>
      <c r="AY31" s="93" t="str">
        <f ca="1">IFERROR(VLOOKUP($C31,INDIRECT("Tbl"&amp;AY$14),MATCH("Puntos",TblP01[#Headers],0),0)*
VLOOKUP($C31,TblFactor[],MATCH("SVPT",TblFactor[#Headers],0),0)*
VLOOKUP($B31,TblGrupos[],MATCH("SVPT",TblGrupos[#Headers],0),0),"")</f>
        <v/>
      </c>
      <c r="AZ31" s="92" t="str">
        <f ca="1">IFERROR(VLOOKUP($C31,INDIRECT("Tbl"&amp;AZ$14),MATCH("Puntos",TblP01[#Headers],0),0)*
VLOOKUP($C31,TblFactor[],MATCH("SVPT",TblFactor[#Headers],0),0)*
VLOOKUP($B31,TblGrupos[],MATCH("SVPT",TblGrupos[#Headers],0),0),"")</f>
        <v/>
      </c>
      <c r="BA31" s="93" t="str">
        <f ca="1">IFERROR(VLOOKUP($C31,INDIRECT("Tbl"&amp;BA$14),MATCH("Puntos",TblP01[#Headers],0),0)*
VLOOKUP($C31,TblFactor[],MATCH("SVPT",TblFactor[#Headers],0),0)*
VLOOKUP($B31,TblGrupos[],MATCH("SVPT",TblGrupos[#Headers],0),0),"")</f>
        <v/>
      </c>
      <c r="BB31" s="92" t="str">
        <f ca="1">IFERROR(VLOOKUP($C31,INDIRECT("Tbl"&amp;BB$14),MATCH("Puntos",TblP01[#Headers],0),0)*
VLOOKUP($C31,TblFactor[],MATCH("SVPT",TblFactor[#Headers],0),0)*
VLOOKUP($B31,TblGrupos[],MATCH("SVPT",TblGrupos[#Headers],0),0),"")</f>
        <v/>
      </c>
      <c r="BC31" s="93" t="str">
        <f ca="1">IFERROR(VLOOKUP($C31,INDIRECT("Tbl"&amp;BC$14),MATCH("Puntos",TblP01[#Headers],0),0)*
VLOOKUP($C31,TblFactor[],MATCH("SVPT",TblFactor[#Headers],0),0)*
VLOOKUP($B31,TblGrupos[],MATCH("SVPT",TblGrupos[#Headers],0),0),"")</f>
        <v/>
      </c>
      <c r="BD31" s="94" t="str">
        <f ca="1">IFERROR(VLOOKUP($C31,INDIRECT("Tbl"&amp;BD$14),MATCH("Puntos",TblP01[#Headers],0),0)*
VLOOKUP($C31,TblFactor[],MATCH("SVPT",TblFactor[#Headers],0),0)*
VLOOKUP($B31,TblGrupos[],MATCH("SVPT",TblGrupos[#Headers],0),0),"")</f>
        <v/>
      </c>
    </row>
    <row r="32" spans="1:56" ht="11.25" customHeight="1" x14ac:dyDescent="0.25">
      <c r="A32" s="147">
        <v>17</v>
      </c>
      <c r="B32" s="87" t="str">
        <f>IF($C32="","",IFERROR(VLOOKUP($C32,Tbl_ListFactores[],MATCH(B$15,Tbl_ListFactores[#Headers],0),0),""))</f>
        <v>zz</v>
      </c>
      <c r="C32" s="88" t="s">
        <v>17</v>
      </c>
      <c r="D32" s="88" t="str">
        <f>IF($C32="","",IFERROR(VLOOKUP($C32,Tbl_ListFactores[],MATCH(D$15,Tbl_ListFactores[#Headers],0),0),""))</f>
        <v/>
      </c>
      <c r="E32" s="89" t="str">
        <f>IF($C32="","",IFERROR(VLOOKUP($C32,Tbl_ListFactores[],MATCH(E$15,Tbl_ListFactores[#Headers],0),0),""))</f>
        <v/>
      </c>
      <c r="F32" s="90">
        <f t="shared" ca="1" si="33"/>
        <v>0</v>
      </c>
      <c r="G32" s="91" t="str">
        <f ca="1">IFERROR(VLOOKUP($C32,INDIRECT("Tbl"&amp;G$14),MATCH("Puntos",TblP01[#Headers],0),0)*
VLOOKUP($C32,TblFactor[],MATCH("SVPT",TblFactor[#Headers],0),0)*
VLOOKUP($B32,TblGrupos[],MATCH("SVPT",TblGrupos[#Headers],0),0),"")</f>
        <v/>
      </c>
      <c r="H32" s="92" t="str">
        <f ca="1">IFERROR(VLOOKUP($C32,INDIRECT("Tbl"&amp;H$14),MATCH("Puntos",TblP01[#Headers],0),0)*
VLOOKUP($C32,TblFactor[],MATCH("SVPT",TblFactor[#Headers],0),0)*
VLOOKUP($B32,TblGrupos[],MATCH("SVPT",TblGrupos[#Headers],0),0),"")</f>
        <v/>
      </c>
      <c r="I32" s="93" t="str">
        <f ca="1">IFERROR(VLOOKUP($C32,INDIRECT("Tbl"&amp;I$14),MATCH("Puntos",TblP01[#Headers],0),0)*
VLOOKUP($C32,TblFactor[],MATCH("SVPT",TblFactor[#Headers],0),0)*
VLOOKUP($B32,TblGrupos[],MATCH("SVPT",TblGrupos[#Headers],0),0),"")</f>
        <v/>
      </c>
      <c r="J32" s="92" t="str">
        <f ca="1">IFERROR(VLOOKUP($C32,INDIRECT("Tbl"&amp;J$14),MATCH("Puntos",TblP01[#Headers],0),0)*
VLOOKUP($C32,TblFactor[],MATCH("SVPT",TblFactor[#Headers],0),0)*
VLOOKUP($B32,TblGrupos[],MATCH("SVPT",TblGrupos[#Headers],0),0),"")</f>
        <v/>
      </c>
      <c r="K32" s="93" t="str">
        <f ca="1">IFERROR(VLOOKUP($C32,INDIRECT("Tbl"&amp;K$14),MATCH("Puntos",TblP01[#Headers],0),0)*
VLOOKUP($C32,TblFactor[],MATCH("SVPT",TblFactor[#Headers],0),0)*
VLOOKUP($B32,TblGrupos[],MATCH("SVPT",TblGrupos[#Headers],0),0),"")</f>
        <v/>
      </c>
      <c r="L32" s="92" t="str">
        <f ca="1">IFERROR(VLOOKUP($C32,INDIRECT("Tbl"&amp;L$14),MATCH("Puntos",TblP01[#Headers],0),0)*
VLOOKUP($C32,TblFactor[],MATCH("SVPT",TblFactor[#Headers],0),0)*
VLOOKUP($B32,TblGrupos[],MATCH("SVPT",TblGrupos[#Headers],0),0),"")</f>
        <v/>
      </c>
      <c r="M32" s="93" t="str">
        <f ca="1">IFERROR(VLOOKUP($C32,INDIRECT("Tbl"&amp;M$14),MATCH("Puntos",TblP01[#Headers],0),0)*
VLOOKUP($C32,TblFactor[],MATCH("SVPT",TblFactor[#Headers],0),0)*
VLOOKUP($B32,TblGrupos[],MATCH("SVPT",TblGrupos[#Headers],0),0),"")</f>
        <v/>
      </c>
      <c r="N32" s="92" t="str">
        <f ca="1">IFERROR(VLOOKUP($C32,INDIRECT("Tbl"&amp;N$14),MATCH("Puntos",TblP01[#Headers],0),0)*
VLOOKUP($C32,TblFactor[],MATCH("SVPT",TblFactor[#Headers],0),0)*
VLOOKUP($B32,TblGrupos[],MATCH("SVPT",TblGrupos[#Headers],0),0),"")</f>
        <v/>
      </c>
      <c r="O32" s="93" t="str">
        <f ca="1">IFERROR(VLOOKUP($C32,INDIRECT("Tbl"&amp;O$14),MATCH("Puntos",TblP01[#Headers],0),0)*
VLOOKUP($C32,TblFactor[],MATCH("SVPT",TblFactor[#Headers],0),0)*
VLOOKUP($B32,TblGrupos[],MATCH("SVPT",TblGrupos[#Headers],0),0),"")</f>
        <v/>
      </c>
      <c r="P32" s="92" t="str">
        <f ca="1">IFERROR(VLOOKUP($C32,INDIRECT("Tbl"&amp;P$14),MATCH("Puntos",TblP01[#Headers],0),0)*
VLOOKUP($C32,TblFactor[],MATCH("SVPT",TblFactor[#Headers],0),0)*
VLOOKUP($B32,TblGrupos[],MATCH("SVPT",TblGrupos[#Headers],0),0),"")</f>
        <v/>
      </c>
      <c r="Q32" s="92" t="str">
        <f ca="1">IFERROR(VLOOKUP($C32,INDIRECT("Tbl"&amp;Q$14),MATCH("Puntos",TblP01[#Headers],0),0)*
VLOOKUP($C32,TblFactor[],MATCH("SVPT",TblFactor[#Headers],0),0)*
VLOOKUP($B32,TblGrupos[],MATCH("SVPT",TblGrupos[#Headers],0),0),"")</f>
        <v/>
      </c>
      <c r="R32" s="92" t="str">
        <f ca="1">IFERROR(VLOOKUP($C32,INDIRECT("Tbl"&amp;R$14),MATCH("Puntos",TblP01[#Headers],0),0)*
VLOOKUP($C32,TblFactor[],MATCH("SVPT",TblFactor[#Headers],0),0)*
VLOOKUP($B32,TblGrupos[],MATCH("SVPT",TblGrupos[#Headers],0),0),"")</f>
        <v/>
      </c>
      <c r="S32" s="93" t="str">
        <f ca="1">IFERROR(VLOOKUP($C32,INDIRECT("Tbl"&amp;S$14),MATCH("Puntos",TblP01[#Headers],0),0)*
VLOOKUP($C32,TblFactor[],MATCH("SVPT",TblFactor[#Headers],0),0)*
VLOOKUP($B32,TblGrupos[],MATCH("SVPT",TblGrupos[#Headers],0),0),"")</f>
        <v/>
      </c>
      <c r="T32" s="92" t="str">
        <f ca="1">IFERROR(VLOOKUP($C32,INDIRECT("Tbl"&amp;T$14),MATCH("Puntos",TblP01[#Headers],0),0)*
VLOOKUP($C32,TblFactor[],MATCH("SVPT",TblFactor[#Headers],0),0)*
VLOOKUP($B32,TblGrupos[],MATCH("SVPT",TblGrupos[#Headers],0),0),"")</f>
        <v/>
      </c>
      <c r="U32" s="93" t="str">
        <f ca="1">IFERROR(VLOOKUP($C32,INDIRECT("Tbl"&amp;U$14),MATCH("Puntos",TblP01[#Headers],0),0)*
VLOOKUP($C32,TblFactor[],MATCH("SVPT",TblFactor[#Headers],0),0)*
VLOOKUP($B32,TblGrupos[],MATCH("SVPT",TblGrupos[#Headers],0),0),"")</f>
        <v/>
      </c>
      <c r="V32" s="92" t="str">
        <f ca="1">IFERROR(VLOOKUP($C32,INDIRECT("Tbl"&amp;V$14),MATCH("Puntos",TblP01[#Headers],0),0)*
VLOOKUP($C32,TblFactor[],MATCH("SVPT",TblFactor[#Headers],0),0)*
VLOOKUP($B32,TblGrupos[],MATCH("SVPT",TblGrupos[#Headers],0),0),"")</f>
        <v/>
      </c>
      <c r="W32" s="93" t="str">
        <f ca="1">IFERROR(VLOOKUP($C32,INDIRECT("Tbl"&amp;W$14),MATCH("Puntos",TblP01[#Headers],0),0)*
VLOOKUP($C32,TblFactor[],MATCH("SVPT",TblFactor[#Headers],0),0)*
VLOOKUP($B32,TblGrupos[],MATCH("SVPT",TblGrupos[#Headers],0),0),"")</f>
        <v/>
      </c>
      <c r="X32" s="92" t="str">
        <f ca="1">IFERROR(VLOOKUP($C32,INDIRECT("Tbl"&amp;X$14),MATCH("Puntos",TblP01[#Headers],0),0)*
VLOOKUP($C32,TblFactor[],MATCH("SVPT",TblFactor[#Headers],0),0)*
VLOOKUP($B32,TblGrupos[],MATCH("SVPT",TblGrupos[#Headers],0),0),"")</f>
        <v/>
      </c>
      <c r="Y32" s="93" t="str">
        <f ca="1">IFERROR(VLOOKUP($C32,INDIRECT("Tbl"&amp;Y$14),MATCH("Puntos",TblP01[#Headers],0),0)*
VLOOKUP($C32,TblFactor[],MATCH("SVPT",TblFactor[#Headers],0),0)*
VLOOKUP($B32,TblGrupos[],MATCH("SVPT",TblGrupos[#Headers],0),0),"")</f>
        <v/>
      </c>
      <c r="Z32" s="92" t="str">
        <f ca="1">IFERROR(VLOOKUP($C32,INDIRECT("Tbl"&amp;Z$14),MATCH("Puntos",TblP01[#Headers],0),0)*
VLOOKUP($C32,TblFactor[],MATCH("SVPT",TblFactor[#Headers],0),0)*
VLOOKUP($B32,TblGrupos[],MATCH("SVPT",TblGrupos[#Headers],0),0),"")</f>
        <v/>
      </c>
      <c r="AA32" s="93" t="str">
        <f ca="1">IFERROR(VLOOKUP($C32,INDIRECT("Tbl"&amp;AA$14),MATCH("Puntos",TblP01[#Headers],0),0)*
VLOOKUP($C32,TblFactor[],MATCH("SVPT",TblFactor[#Headers],0),0)*
VLOOKUP($B32,TblGrupos[],MATCH("SVPT",TblGrupos[#Headers],0),0),"")</f>
        <v/>
      </c>
      <c r="AB32" s="92" t="str">
        <f ca="1">IFERROR(VLOOKUP($C32,INDIRECT("Tbl"&amp;AB$14),MATCH("Puntos",TblP01[#Headers],0),0)*
VLOOKUP($C32,TblFactor[],MATCH("SVPT",TblFactor[#Headers],0),0)*
VLOOKUP($B32,TblGrupos[],MATCH("SVPT",TblGrupos[#Headers],0),0),"")</f>
        <v/>
      </c>
      <c r="AC32" s="93" t="str">
        <f ca="1">IFERROR(VLOOKUP($C32,INDIRECT("Tbl"&amp;AC$14),MATCH("Puntos",TblP01[#Headers],0),0)*
VLOOKUP($C32,TblFactor[],MATCH("SVPT",TblFactor[#Headers],0),0)*
VLOOKUP($B32,TblGrupos[],MATCH("SVPT",TblGrupos[#Headers],0),0),"")</f>
        <v/>
      </c>
      <c r="AD32" s="92" t="str">
        <f ca="1">IFERROR(VLOOKUP($C32,INDIRECT("Tbl"&amp;AD$14),MATCH("Puntos",TblP01[#Headers],0),0)*
VLOOKUP($C32,TblFactor[],MATCH("SVPT",TblFactor[#Headers],0),0)*
VLOOKUP($B32,TblGrupos[],MATCH("SVPT",TblGrupos[#Headers],0),0),"")</f>
        <v/>
      </c>
      <c r="AE32" s="93" t="str">
        <f ca="1">IFERROR(VLOOKUP($C32,INDIRECT("Tbl"&amp;AE$14),MATCH("Puntos",TblP01[#Headers],0),0)*
VLOOKUP($C32,TblFactor[],MATCH("SVPT",TblFactor[#Headers],0),0)*
VLOOKUP($B32,TblGrupos[],MATCH("SVPT",TblGrupos[#Headers],0),0),"")</f>
        <v/>
      </c>
      <c r="AF32" s="92" t="str">
        <f ca="1">IFERROR(VLOOKUP($C32,INDIRECT("Tbl"&amp;AF$14),MATCH("Puntos",TblP01[#Headers],0),0)*
VLOOKUP($C32,TblFactor[],MATCH("SVPT",TblFactor[#Headers],0),0)*
VLOOKUP($B32,TblGrupos[],MATCH("SVPT",TblGrupos[#Headers],0),0),"")</f>
        <v/>
      </c>
      <c r="AG32" s="93" t="str">
        <f ca="1">IFERROR(VLOOKUP($C32,INDIRECT("Tbl"&amp;AG$14),MATCH("Puntos",TblP01[#Headers],0),0)*
VLOOKUP($C32,TblFactor[],MATCH("SVPT",TblFactor[#Headers],0),0)*
VLOOKUP($B32,TblGrupos[],MATCH("SVPT",TblGrupos[#Headers],0),0),"")</f>
        <v/>
      </c>
      <c r="AH32" s="92" t="str">
        <f ca="1">IFERROR(VLOOKUP($C32,INDIRECT("Tbl"&amp;AH$14),MATCH("Puntos",TblP01[#Headers],0),0)*
VLOOKUP($C32,TblFactor[],MATCH("SVPT",TblFactor[#Headers],0),0)*
VLOOKUP($B32,TblGrupos[],MATCH("SVPT",TblGrupos[#Headers],0),0),"")</f>
        <v/>
      </c>
      <c r="AI32" s="93" t="str">
        <f ca="1">IFERROR(VLOOKUP($C32,INDIRECT("Tbl"&amp;AI$14),MATCH("Puntos",TblP01[#Headers],0),0)*
VLOOKUP($C32,TblFactor[],MATCH("SVPT",TblFactor[#Headers],0),0)*
VLOOKUP($B32,TblGrupos[],MATCH("SVPT",TblGrupos[#Headers],0),0),"")</f>
        <v/>
      </c>
      <c r="AJ32" s="92" t="str">
        <f ca="1">IFERROR(VLOOKUP($C32,INDIRECT("Tbl"&amp;AJ$14),MATCH("Puntos",TblP01[#Headers],0),0)*
VLOOKUP($C32,TblFactor[],MATCH("SVPT",TblFactor[#Headers],0),0)*
VLOOKUP($B32,TblGrupos[],MATCH("SVPT",TblGrupos[#Headers],0),0),"")</f>
        <v/>
      </c>
      <c r="AK32" s="93" t="str">
        <f ca="1">IFERROR(VLOOKUP($C32,INDIRECT("Tbl"&amp;AK$14),MATCH("Puntos",TblP01[#Headers],0),0)*
VLOOKUP($C32,TblFactor[],MATCH("SVPT",TblFactor[#Headers],0),0)*
VLOOKUP($B32,TblGrupos[],MATCH("SVPT",TblGrupos[#Headers],0),0),"")</f>
        <v/>
      </c>
      <c r="AL32" s="92" t="str">
        <f ca="1">IFERROR(VLOOKUP($C32,INDIRECT("Tbl"&amp;AL$14),MATCH("Puntos",TblP01[#Headers],0),0)*
VLOOKUP($C32,TblFactor[],MATCH("SVPT",TblFactor[#Headers],0),0)*
VLOOKUP($B32,TblGrupos[],MATCH("SVPT",TblGrupos[#Headers],0),0),"")</f>
        <v/>
      </c>
      <c r="AM32" s="93" t="str">
        <f ca="1">IFERROR(VLOOKUP($C32,INDIRECT("Tbl"&amp;AM$14),MATCH("Puntos",TblP01[#Headers],0),0)*
VLOOKUP($C32,TblFactor[],MATCH("SVPT",TblFactor[#Headers],0),0)*
VLOOKUP($B32,TblGrupos[],MATCH("SVPT",TblGrupos[#Headers],0),0),"")</f>
        <v/>
      </c>
      <c r="AN32" s="92" t="str">
        <f ca="1">IFERROR(VLOOKUP($C32,INDIRECT("Tbl"&amp;AN$14),MATCH("Puntos",TblP01[#Headers],0),0)*
VLOOKUP($C32,TblFactor[],MATCH("SVPT",TblFactor[#Headers],0),0)*
VLOOKUP($B32,TblGrupos[],MATCH("SVPT",TblGrupos[#Headers],0),0),"")</f>
        <v/>
      </c>
      <c r="AO32" s="93" t="str">
        <f ca="1">IFERROR(VLOOKUP($C32,INDIRECT("Tbl"&amp;AO$14),MATCH("Puntos",TblP01[#Headers],0),0)*
VLOOKUP($C32,TblFactor[],MATCH("SVPT",TblFactor[#Headers],0),0)*
VLOOKUP($B32,TblGrupos[],MATCH("SVPT",TblGrupos[#Headers],0),0),"")</f>
        <v/>
      </c>
      <c r="AP32" s="92" t="str">
        <f ca="1">IFERROR(VLOOKUP($C32,INDIRECT("Tbl"&amp;AP$14),MATCH("Puntos",TblP01[#Headers],0),0)*
VLOOKUP($C32,TblFactor[],MATCH("SVPT",TblFactor[#Headers],0),0)*
VLOOKUP($B32,TblGrupos[],MATCH("SVPT",TblGrupos[#Headers],0),0),"")</f>
        <v/>
      </c>
      <c r="AQ32" s="93" t="str">
        <f ca="1">IFERROR(VLOOKUP($C32,INDIRECT("Tbl"&amp;AQ$14),MATCH("Puntos",TblP01[#Headers],0),0)*
VLOOKUP($C32,TblFactor[],MATCH("SVPT",TblFactor[#Headers],0),0)*
VLOOKUP($B32,TblGrupos[],MATCH("SVPT",TblGrupos[#Headers],0),0),"")</f>
        <v/>
      </c>
      <c r="AR32" s="92" t="str">
        <f ca="1">IFERROR(VLOOKUP($C32,INDIRECT("Tbl"&amp;AR$14),MATCH("Puntos",TblP01[#Headers],0),0)*
VLOOKUP($C32,TblFactor[],MATCH("SVPT",TblFactor[#Headers],0),0)*
VLOOKUP($B32,TblGrupos[],MATCH("SVPT",TblGrupos[#Headers],0),0),"")</f>
        <v/>
      </c>
      <c r="AS32" s="93" t="str">
        <f ca="1">IFERROR(VLOOKUP($C32,INDIRECT("Tbl"&amp;AS$14),MATCH("Puntos",TblP01[#Headers],0),0)*
VLOOKUP($C32,TblFactor[],MATCH("SVPT",TblFactor[#Headers],0),0)*
VLOOKUP($B32,TblGrupos[],MATCH("SVPT",TblGrupos[#Headers],0),0),"")</f>
        <v/>
      </c>
      <c r="AT32" s="92" t="str">
        <f ca="1">IFERROR(VLOOKUP($C32,INDIRECT("Tbl"&amp;AT$14),MATCH("Puntos",TblP01[#Headers],0),0)*
VLOOKUP($C32,TblFactor[],MATCH("SVPT",TblFactor[#Headers],0),0)*
VLOOKUP($B32,TblGrupos[],MATCH("SVPT",TblGrupos[#Headers],0),0),"")</f>
        <v/>
      </c>
      <c r="AU32" s="93" t="str">
        <f ca="1">IFERROR(VLOOKUP($C32,INDIRECT("Tbl"&amp;AU$14),MATCH("Puntos",TblP01[#Headers],0),0)*
VLOOKUP($C32,TblFactor[],MATCH("SVPT",TblFactor[#Headers],0),0)*
VLOOKUP($B32,TblGrupos[],MATCH("SVPT",TblGrupos[#Headers],0),0),"")</f>
        <v/>
      </c>
      <c r="AV32" s="92" t="str">
        <f ca="1">IFERROR(VLOOKUP($C32,INDIRECT("Tbl"&amp;AV$14),MATCH("Puntos",TblP01[#Headers],0),0)*
VLOOKUP($C32,TblFactor[],MATCH("SVPT",TblFactor[#Headers],0),0)*
VLOOKUP($B32,TblGrupos[],MATCH("SVPT",TblGrupos[#Headers],0),0),"")</f>
        <v/>
      </c>
      <c r="AW32" s="93" t="str">
        <f ca="1">IFERROR(VLOOKUP($C32,INDIRECT("Tbl"&amp;AW$14),MATCH("Puntos",TblP01[#Headers],0),0)*
VLOOKUP($C32,TblFactor[],MATCH("SVPT",TblFactor[#Headers],0),0)*
VLOOKUP($B32,TblGrupos[],MATCH("SVPT",TblGrupos[#Headers],0),0),"")</f>
        <v/>
      </c>
      <c r="AX32" s="92" t="str">
        <f ca="1">IFERROR(VLOOKUP($C32,INDIRECT("Tbl"&amp;AX$14),MATCH("Puntos",TblP01[#Headers],0),0)*
VLOOKUP($C32,TblFactor[],MATCH("SVPT",TblFactor[#Headers],0),0)*
VLOOKUP($B32,TblGrupos[],MATCH("SVPT",TblGrupos[#Headers],0),0),"")</f>
        <v/>
      </c>
      <c r="AY32" s="93" t="str">
        <f ca="1">IFERROR(VLOOKUP($C32,INDIRECT("Tbl"&amp;AY$14),MATCH("Puntos",TblP01[#Headers],0),0)*
VLOOKUP($C32,TblFactor[],MATCH("SVPT",TblFactor[#Headers],0),0)*
VLOOKUP($B32,TblGrupos[],MATCH("SVPT",TblGrupos[#Headers],0),0),"")</f>
        <v/>
      </c>
      <c r="AZ32" s="92" t="str">
        <f ca="1">IFERROR(VLOOKUP($C32,INDIRECT("Tbl"&amp;AZ$14),MATCH("Puntos",TblP01[#Headers],0),0)*
VLOOKUP($C32,TblFactor[],MATCH("SVPT",TblFactor[#Headers],0),0)*
VLOOKUP($B32,TblGrupos[],MATCH("SVPT",TblGrupos[#Headers],0),0),"")</f>
        <v/>
      </c>
      <c r="BA32" s="93" t="str">
        <f ca="1">IFERROR(VLOOKUP($C32,INDIRECT("Tbl"&amp;BA$14),MATCH("Puntos",TblP01[#Headers],0),0)*
VLOOKUP($C32,TblFactor[],MATCH("SVPT",TblFactor[#Headers],0),0)*
VLOOKUP($B32,TblGrupos[],MATCH("SVPT",TblGrupos[#Headers],0),0),"")</f>
        <v/>
      </c>
      <c r="BB32" s="92" t="str">
        <f ca="1">IFERROR(VLOOKUP($C32,INDIRECT("Tbl"&amp;BB$14),MATCH("Puntos",TblP01[#Headers],0),0)*
VLOOKUP($C32,TblFactor[],MATCH("SVPT",TblFactor[#Headers],0),0)*
VLOOKUP($B32,TblGrupos[],MATCH("SVPT",TblGrupos[#Headers],0),0),"")</f>
        <v/>
      </c>
      <c r="BC32" s="93" t="str">
        <f ca="1">IFERROR(VLOOKUP($C32,INDIRECT("Tbl"&amp;BC$14),MATCH("Puntos",TblP01[#Headers],0),0)*
VLOOKUP($C32,TblFactor[],MATCH("SVPT",TblFactor[#Headers],0),0)*
VLOOKUP($B32,TblGrupos[],MATCH("SVPT",TblGrupos[#Headers],0),0),"")</f>
        <v/>
      </c>
      <c r="BD32" s="94" t="str">
        <f ca="1">IFERROR(VLOOKUP($C32,INDIRECT("Tbl"&amp;BD$14),MATCH("Puntos",TblP01[#Headers],0),0)*
VLOOKUP($C32,TblFactor[],MATCH("SVPT",TblFactor[#Headers],0),0)*
VLOOKUP($B32,TblGrupos[],MATCH("SVPT",TblGrupos[#Headers],0),0),"")</f>
        <v/>
      </c>
    </row>
    <row r="33" spans="1:56" ht="11.25" customHeight="1" x14ac:dyDescent="0.25">
      <c r="A33" s="147">
        <v>18</v>
      </c>
      <c r="B33" s="87" t="str">
        <f>IF($C33="","",IFERROR(VLOOKUP($C33,Tbl_ListFactores[],MATCH(B$15,Tbl_ListFactores[#Headers],0),0),""))</f>
        <v>zz</v>
      </c>
      <c r="C33" s="88" t="s">
        <v>18</v>
      </c>
      <c r="D33" s="88" t="str">
        <f>IF($C33="","",IFERROR(VLOOKUP($C33,Tbl_ListFactores[],MATCH(D$15,Tbl_ListFactores[#Headers],0),0),""))</f>
        <v/>
      </c>
      <c r="E33" s="89" t="str">
        <f>IF($C33="","",IFERROR(VLOOKUP($C33,Tbl_ListFactores[],MATCH(E$15,Tbl_ListFactores[#Headers],0),0),""))</f>
        <v/>
      </c>
      <c r="F33" s="90">
        <f t="shared" ca="1" si="33"/>
        <v>0</v>
      </c>
      <c r="G33" s="91" t="str">
        <f ca="1">IFERROR(VLOOKUP($C33,INDIRECT("Tbl"&amp;G$14),MATCH("Puntos",TblP01[#Headers],0),0)*
VLOOKUP($C33,TblFactor[],MATCH("SVPT",TblFactor[#Headers],0),0)*
VLOOKUP($B33,TblGrupos[],MATCH("SVPT",TblGrupos[#Headers],0),0),"")</f>
        <v/>
      </c>
      <c r="H33" s="92" t="str">
        <f ca="1">IFERROR(VLOOKUP($C33,INDIRECT("Tbl"&amp;H$14),MATCH("Puntos",TblP01[#Headers],0),0)*
VLOOKUP($C33,TblFactor[],MATCH("SVPT",TblFactor[#Headers],0),0)*
VLOOKUP($B33,TblGrupos[],MATCH("SVPT",TblGrupos[#Headers],0),0),"")</f>
        <v/>
      </c>
      <c r="I33" s="93" t="str">
        <f ca="1">IFERROR(VLOOKUP($C33,INDIRECT("Tbl"&amp;I$14),MATCH("Puntos",TblP01[#Headers],0),0)*
VLOOKUP($C33,TblFactor[],MATCH("SVPT",TblFactor[#Headers],0),0)*
VLOOKUP($B33,TblGrupos[],MATCH("SVPT",TblGrupos[#Headers],0),0),"")</f>
        <v/>
      </c>
      <c r="J33" s="92" t="str">
        <f ca="1">IFERROR(VLOOKUP($C33,INDIRECT("Tbl"&amp;J$14),MATCH("Puntos",TblP01[#Headers],0),0)*
VLOOKUP($C33,TblFactor[],MATCH("SVPT",TblFactor[#Headers],0),0)*
VLOOKUP($B33,TblGrupos[],MATCH("SVPT",TblGrupos[#Headers],0),0),"")</f>
        <v/>
      </c>
      <c r="K33" s="93" t="str">
        <f ca="1">IFERROR(VLOOKUP($C33,INDIRECT("Tbl"&amp;K$14),MATCH("Puntos",TblP01[#Headers],0),0)*
VLOOKUP($C33,TblFactor[],MATCH("SVPT",TblFactor[#Headers],0),0)*
VLOOKUP($B33,TblGrupos[],MATCH("SVPT",TblGrupos[#Headers],0),0),"")</f>
        <v/>
      </c>
      <c r="L33" s="92" t="str">
        <f ca="1">IFERROR(VLOOKUP($C33,INDIRECT("Tbl"&amp;L$14),MATCH("Puntos",TblP01[#Headers],0),0)*
VLOOKUP($C33,TblFactor[],MATCH("SVPT",TblFactor[#Headers],0),0)*
VLOOKUP($B33,TblGrupos[],MATCH("SVPT",TblGrupos[#Headers],0),0),"")</f>
        <v/>
      </c>
      <c r="M33" s="93" t="str">
        <f ca="1">IFERROR(VLOOKUP($C33,INDIRECT("Tbl"&amp;M$14),MATCH("Puntos",TblP01[#Headers],0),0)*
VLOOKUP($C33,TblFactor[],MATCH("SVPT",TblFactor[#Headers],0),0)*
VLOOKUP($B33,TblGrupos[],MATCH("SVPT",TblGrupos[#Headers],0),0),"")</f>
        <v/>
      </c>
      <c r="N33" s="92" t="str">
        <f ca="1">IFERROR(VLOOKUP($C33,INDIRECT("Tbl"&amp;N$14),MATCH("Puntos",TblP01[#Headers],0),0)*
VLOOKUP($C33,TblFactor[],MATCH("SVPT",TblFactor[#Headers],0),0)*
VLOOKUP($B33,TblGrupos[],MATCH("SVPT",TblGrupos[#Headers],0),0),"")</f>
        <v/>
      </c>
      <c r="O33" s="93" t="str">
        <f ca="1">IFERROR(VLOOKUP($C33,INDIRECT("Tbl"&amp;O$14),MATCH("Puntos",TblP01[#Headers],0),0)*
VLOOKUP($C33,TblFactor[],MATCH("SVPT",TblFactor[#Headers],0),0)*
VLOOKUP($B33,TblGrupos[],MATCH("SVPT",TblGrupos[#Headers],0),0),"")</f>
        <v/>
      </c>
      <c r="P33" s="92" t="str">
        <f ca="1">IFERROR(VLOOKUP($C33,INDIRECT("Tbl"&amp;P$14),MATCH("Puntos",TblP01[#Headers],0),0)*
VLOOKUP($C33,TblFactor[],MATCH("SVPT",TblFactor[#Headers],0),0)*
VLOOKUP($B33,TblGrupos[],MATCH("SVPT",TblGrupos[#Headers],0),0),"")</f>
        <v/>
      </c>
      <c r="Q33" s="93" t="str">
        <f ca="1">IFERROR(VLOOKUP($C33,INDIRECT("Tbl"&amp;Q$14),MATCH("Puntos",TblP01[#Headers],0),0)*
VLOOKUP($C33,TblFactor[],MATCH("SVPT",TblFactor[#Headers],0),0)*
VLOOKUP($B33,TblGrupos[],MATCH("SVPT",TblGrupos[#Headers],0),0),"")</f>
        <v/>
      </c>
      <c r="R33" s="92" t="str">
        <f ca="1">IFERROR(VLOOKUP($C33,INDIRECT("Tbl"&amp;R$14),MATCH("Puntos",TblP01[#Headers],0),0)*
VLOOKUP($C33,TblFactor[],MATCH("SVPT",TblFactor[#Headers],0),0)*
VLOOKUP($B33,TblGrupos[],MATCH("SVPT",TblGrupos[#Headers],0),0),"")</f>
        <v/>
      </c>
      <c r="S33" s="93" t="str">
        <f ca="1">IFERROR(VLOOKUP($C33,INDIRECT("Tbl"&amp;S$14),MATCH("Puntos",TblP01[#Headers],0),0)*
VLOOKUP($C33,TblFactor[],MATCH("SVPT",TblFactor[#Headers],0),0)*
VLOOKUP($B33,TblGrupos[],MATCH("SVPT",TblGrupos[#Headers],0),0),"")</f>
        <v/>
      </c>
      <c r="T33" s="92" t="str">
        <f ca="1">IFERROR(VLOOKUP($C33,INDIRECT("Tbl"&amp;T$14),MATCH("Puntos",TblP01[#Headers],0),0)*
VLOOKUP($C33,TblFactor[],MATCH("SVPT",TblFactor[#Headers],0),0)*
VLOOKUP($B33,TblGrupos[],MATCH("SVPT",TblGrupos[#Headers],0),0),"")</f>
        <v/>
      </c>
      <c r="U33" s="93" t="str">
        <f ca="1">IFERROR(VLOOKUP($C33,INDIRECT("Tbl"&amp;U$14),MATCH("Puntos",TblP01[#Headers],0),0)*
VLOOKUP($C33,TblFactor[],MATCH("SVPT",TblFactor[#Headers],0),0)*
VLOOKUP($B33,TblGrupos[],MATCH("SVPT",TblGrupos[#Headers],0),0),"")</f>
        <v/>
      </c>
      <c r="V33" s="92" t="str">
        <f ca="1">IFERROR(VLOOKUP($C33,INDIRECT("Tbl"&amp;V$14),MATCH("Puntos",TblP01[#Headers],0),0)*
VLOOKUP($C33,TblFactor[],MATCH("SVPT",TblFactor[#Headers],0),0)*
VLOOKUP($B33,TblGrupos[],MATCH("SVPT",TblGrupos[#Headers],0),0),"")</f>
        <v/>
      </c>
      <c r="W33" s="93" t="str">
        <f ca="1">IFERROR(VLOOKUP($C33,INDIRECT("Tbl"&amp;W$14),MATCH("Puntos",TblP01[#Headers],0),0)*
VLOOKUP($C33,TblFactor[],MATCH("SVPT",TblFactor[#Headers],0),0)*
VLOOKUP($B33,TblGrupos[],MATCH("SVPT",TblGrupos[#Headers],0),0),"")</f>
        <v/>
      </c>
      <c r="X33" s="92" t="str">
        <f ca="1">IFERROR(VLOOKUP($C33,INDIRECT("Tbl"&amp;X$14),MATCH("Puntos",TblP01[#Headers],0),0)*
VLOOKUP($C33,TblFactor[],MATCH("SVPT",TblFactor[#Headers],0),0)*
VLOOKUP($B33,TblGrupos[],MATCH("SVPT",TblGrupos[#Headers],0),0),"")</f>
        <v/>
      </c>
      <c r="Y33" s="93" t="str">
        <f ca="1">IFERROR(VLOOKUP($C33,INDIRECT("Tbl"&amp;Y$14),MATCH("Puntos",TblP01[#Headers],0),0)*
VLOOKUP($C33,TblFactor[],MATCH("SVPT",TblFactor[#Headers],0),0)*
VLOOKUP($B33,TblGrupos[],MATCH("SVPT",TblGrupos[#Headers],0),0),"")</f>
        <v/>
      </c>
      <c r="Z33" s="92" t="str">
        <f ca="1">IFERROR(VLOOKUP($C33,INDIRECT("Tbl"&amp;Z$14),MATCH("Puntos",TblP01[#Headers],0),0)*
VLOOKUP($C33,TblFactor[],MATCH("SVPT",TblFactor[#Headers],0),0)*
VLOOKUP($B33,TblGrupos[],MATCH("SVPT",TblGrupos[#Headers],0),0),"")</f>
        <v/>
      </c>
      <c r="AA33" s="93" t="str">
        <f ca="1">IFERROR(VLOOKUP($C33,INDIRECT("Tbl"&amp;AA$14),MATCH("Puntos",TblP01[#Headers],0),0)*
VLOOKUP($C33,TblFactor[],MATCH("SVPT",TblFactor[#Headers],0),0)*
VLOOKUP($B33,TblGrupos[],MATCH("SVPT",TblGrupos[#Headers],0),0),"")</f>
        <v/>
      </c>
      <c r="AB33" s="92" t="str">
        <f ca="1">IFERROR(VLOOKUP($C33,INDIRECT("Tbl"&amp;AB$14),MATCH("Puntos",TblP01[#Headers],0),0)*
VLOOKUP($C33,TblFactor[],MATCH("SVPT",TblFactor[#Headers],0),0)*
VLOOKUP($B33,TblGrupos[],MATCH("SVPT",TblGrupos[#Headers],0),0),"")</f>
        <v/>
      </c>
      <c r="AC33" s="93" t="str">
        <f ca="1">IFERROR(VLOOKUP($C33,INDIRECT("Tbl"&amp;AC$14),MATCH("Puntos",TblP01[#Headers],0),0)*
VLOOKUP($C33,TblFactor[],MATCH("SVPT",TblFactor[#Headers],0),0)*
VLOOKUP($B33,TblGrupos[],MATCH("SVPT",TblGrupos[#Headers],0),0),"")</f>
        <v/>
      </c>
      <c r="AD33" s="92" t="str">
        <f ca="1">IFERROR(VLOOKUP($C33,INDIRECT("Tbl"&amp;AD$14),MATCH("Puntos",TblP01[#Headers],0),0)*
VLOOKUP($C33,TblFactor[],MATCH("SVPT",TblFactor[#Headers],0),0)*
VLOOKUP($B33,TblGrupos[],MATCH("SVPT",TblGrupos[#Headers],0),0),"")</f>
        <v/>
      </c>
      <c r="AE33" s="93" t="str">
        <f ca="1">IFERROR(VLOOKUP($C33,INDIRECT("Tbl"&amp;AE$14),MATCH("Puntos",TblP01[#Headers],0),0)*
VLOOKUP($C33,TblFactor[],MATCH("SVPT",TblFactor[#Headers],0),0)*
VLOOKUP($B33,TblGrupos[],MATCH("SVPT",TblGrupos[#Headers],0),0),"")</f>
        <v/>
      </c>
      <c r="AF33" s="92" t="str">
        <f ca="1">IFERROR(VLOOKUP($C33,INDIRECT("Tbl"&amp;AF$14),MATCH("Puntos",TblP01[#Headers],0),0)*
VLOOKUP($C33,TblFactor[],MATCH("SVPT",TblFactor[#Headers],0),0)*
VLOOKUP($B33,TblGrupos[],MATCH("SVPT",TblGrupos[#Headers],0),0),"")</f>
        <v/>
      </c>
      <c r="AG33" s="93" t="str">
        <f ca="1">IFERROR(VLOOKUP($C33,INDIRECT("Tbl"&amp;AG$14),MATCH("Puntos",TblP01[#Headers],0),0)*
VLOOKUP($C33,TblFactor[],MATCH("SVPT",TblFactor[#Headers],0),0)*
VLOOKUP($B33,TblGrupos[],MATCH("SVPT",TblGrupos[#Headers],0),0),"")</f>
        <v/>
      </c>
      <c r="AH33" s="92" t="str">
        <f ca="1">IFERROR(VLOOKUP($C33,INDIRECT("Tbl"&amp;AH$14),MATCH("Puntos",TblP01[#Headers],0),0)*
VLOOKUP($C33,TblFactor[],MATCH("SVPT",TblFactor[#Headers],0),0)*
VLOOKUP($B33,TblGrupos[],MATCH("SVPT",TblGrupos[#Headers],0),0),"")</f>
        <v/>
      </c>
      <c r="AI33" s="93" t="str">
        <f ca="1">IFERROR(VLOOKUP($C33,INDIRECT("Tbl"&amp;AI$14),MATCH("Puntos",TblP01[#Headers],0),0)*
VLOOKUP($C33,TblFactor[],MATCH("SVPT",TblFactor[#Headers],0),0)*
VLOOKUP($B33,TblGrupos[],MATCH("SVPT",TblGrupos[#Headers],0),0),"")</f>
        <v/>
      </c>
      <c r="AJ33" s="92" t="str">
        <f ca="1">IFERROR(VLOOKUP($C33,INDIRECT("Tbl"&amp;AJ$14),MATCH("Puntos",TblP01[#Headers],0),0)*
VLOOKUP($C33,TblFactor[],MATCH("SVPT",TblFactor[#Headers],0),0)*
VLOOKUP($B33,TblGrupos[],MATCH("SVPT",TblGrupos[#Headers],0),0),"")</f>
        <v/>
      </c>
      <c r="AK33" s="93" t="str">
        <f ca="1">IFERROR(VLOOKUP($C33,INDIRECT("Tbl"&amp;AK$14),MATCH("Puntos",TblP01[#Headers],0),0)*
VLOOKUP($C33,TblFactor[],MATCH("SVPT",TblFactor[#Headers],0),0)*
VLOOKUP($B33,TblGrupos[],MATCH("SVPT",TblGrupos[#Headers],0),0),"")</f>
        <v/>
      </c>
      <c r="AL33" s="92" t="str">
        <f ca="1">IFERROR(VLOOKUP($C33,INDIRECT("Tbl"&amp;AL$14),MATCH("Puntos",TblP01[#Headers],0),0)*
VLOOKUP($C33,TblFactor[],MATCH("SVPT",TblFactor[#Headers],0),0)*
VLOOKUP($B33,TblGrupos[],MATCH("SVPT",TblGrupos[#Headers],0),0),"")</f>
        <v/>
      </c>
      <c r="AM33" s="93" t="str">
        <f ca="1">IFERROR(VLOOKUP($C33,INDIRECT("Tbl"&amp;AM$14),MATCH("Puntos",TblP01[#Headers],0),0)*
VLOOKUP($C33,TblFactor[],MATCH("SVPT",TblFactor[#Headers],0),0)*
VLOOKUP($B33,TblGrupos[],MATCH("SVPT",TblGrupos[#Headers],0),0),"")</f>
        <v/>
      </c>
      <c r="AN33" s="92" t="str">
        <f ca="1">IFERROR(VLOOKUP($C33,INDIRECT("Tbl"&amp;AN$14),MATCH("Puntos",TblP01[#Headers],0),0)*
VLOOKUP($C33,TblFactor[],MATCH("SVPT",TblFactor[#Headers],0),0)*
VLOOKUP($B33,TblGrupos[],MATCH("SVPT",TblGrupos[#Headers],0),0),"")</f>
        <v/>
      </c>
      <c r="AO33" s="93" t="str">
        <f ca="1">IFERROR(VLOOKUP($C33,INDIRECT("Tbl"&amp;AO$14),MATCH("Puntos",TblP01[#Headers],0),0)*
VLOOKUP($C33,TblFactor[],MATCH("SVPT",TblFactor[#Headers],0),0)*
VLOOKUP($B33,TblGrupos[],MATCH("SVPT",TblGrupos[#Headers],0),0),"")</f>
        <v/>
      </c>
      <c r="AP33" s="92" t="str">
        <f ca="1">IFERROR(VLOOKUP($C33,INDIRECT("Tbl"&amp;AP$14),MATCH("Puntos",TblP01[#Headers],0),0)*
VLOOKUP($C33,TblFactor[],MATCH("SVPT",TblFactor[#Headers],0),0)*
VLOOKUP($B33,TblGrupos[],MATCH("SVPT",TblGrupos[#Headers],0),0),"")</f>
        <v/>
      </c>
      <c r="AQ33" s="93" t="str">
        <f ca="1">IFERROR(VLOOKUP($C33,INDIRECT("Tbl"&amp;AQ$14),MATCH("Puntos",TblP01[#Headers],0),0)*
VLOOKUP($C33,TblFactor[],MATCH("SVPT",TblFactor[#Headers],0),0)*
VLOOKUP($B33,TblGrupos[],MATCH("SVPT",TblGrupos[#Headers],0),0),"")</f>
        <v/>
      </c>
      <c r="AR33" s="92" t="str">
        <f ca="1">IFERROR(VLOOKUP($C33,INDIRECT("Tbl"&amp;AR$14),MATCH("Puntos",TblP01[#Headers],0),0)*
VLOOKUP($C33,TblFactor[],MATCH("SVPT",TblFactor[#Headers],0),0)*
VLOOKUP($B33,TblGrupos[],MATCH("SVPT",TblGrupos[#Headers],0),0),"")</f>
        <v/>
      </c>
      <c r="AS33" s="93" t="str">
        <f ca="1">IFERROR(VLOOKUP($C33,INDIRECT("Tbl"&amp;AS$14),MATCH("Puntos",TblP01[#Headers],0),0)*
VLOOKUP($C33,TblFactor[],MATCH("SVPT",TblFactor[#Headers],0),0)*
VLOOKUP($B33,TblGrupos[],MATCH("SVPT",TblGrupos[#Headers],0),0),"")</f>
        <v/>
      </c>
      <c r="AT33" s="92" t="str">
        <f ca="1">IFERROR(VLOOKUP($C33,INDIRECT("Tbl"&amp;AT$14),MATCH("Puntos",TblP01[#Headers],0),0)*
VLOOKUP($C33,TblFactor[],MATCH("SVPT",TblFactor[#Headers],0),0)*
VLOOKUP($B33,TblGrupos[],MATCH("SVPT",TblGrupos[#Headers],0),0),"")</f>
        <v/>
      </c>
      <c r="AU33" s="93" t="str">
        <f ca="1">IFERROR(VLOOKUP($C33,INDIRECT("Tbl"&amp;AU$14),MATCH("Puntos",TblP01[#Headers],0),0)*
VLOOKUP($C33,TblFactor[],MATCH("SVPT",TblFactor[#Headers],0),0)*
VLOOKUP($B33,TblGrupos[],MATCH("SVPT",TblGrupos[#Headers],0),0),"")</f>
        <v/>
      </c>
      <c r="AV33" s="92" t="str">
        <f ca="1">IFERROR(VLOOKUP($C33,INDIRECT("Tbl"&amp;AV$14),MATCH("Puntos",TblP01[#Headers],0),0)*
VLOOKUP($C33,TblFactor[],MATCH("SVPT",TblFactor[#Headers],0),0)*
VLOOKUP($B33,TblGrupos[],MATCH("SVPT",TblGrupos[#Headers],0),0),"")</f>
        <v/>
      </c>
      <c r="AW33" s="93" t="str">
        <f ca="1">IFERROR(VLOOKUP($C33,INDIRECT("Tbl"&amp;AW$14),MATCH("Puntos",TblP01[#Headers],0),0)*
VLOOKUP($C33,TblFactor[],MATCH("SVPT",TblFactor[#Headers],0),0)*
VLOOKUP($B33,TblGrupos[],MATCH("SVPT",TblGrupos[#Headers],0),0),"")</f>
        <v/>
      </c>
      <c r="AX33" s="92" t="str">
        <f ca="1">IFERROR(VLOOKUP($C33,INDIRECT("Tbl"&amp;AX$14),MATCH("Puntos",TblP01[#Headers],0),0)*
VLOOKUP($C33,TblFactor[],MATCH("SVPT",TblFactor[#Headers],0),0)*
VLOOKUP($B33,TblGrupos[],MATCH("SVPT",TblGrupos[#Headers],0),0),"")</f>
        <v/>
      </c>
      <c r="AY33" s="93" t="str">
        <f ca="1">IFERROR(VLOOKUP($C33,INDIRECT("Tbl"&amp;AY$14),MATCH("Puntos",TblP01[#Headers],0),0)*
VLOOKUP($C33,TblFactor[],MATCH("SVPT",TblFactor[#Headers],0),0)*
VLOOKUP($B33,TblGrupos[],MATCH("SVPT",TblGrupos[#Headers],0),0),"")</f>
        <v/>
      </c>
      <c r="AZ33" s="92" t="str">
        <f ca="1">IFERROR(VLOOKUP($C33,INDIRECT("Tbl"&amp;AZ$14),MATCH("Puntos",TblP01[#Headers],0),0)*
VLOOKUP($C33,TblFactor[],MATCH("SVPT",TblFactor[#Headers],0),0)*
VLOOKUP($B33,TblGrupos[],MATCH("SVPT",TblGrupos[#Headers],0),0),"")</f>
        <v/>
      </c>
      <c r="BA33" s="93" t="str">
        <f ca="1">IFERROR(VLOOKUP($C33,INDIRECT("Tbl"&amp;BA$14),MATCH("Puntos",TblP01[#Headers],0),0)*
VLOOKUP($C33,TblFactor[],MATCH("SVPT",TblFactor[#Headers],0),0)*
VLOOKUP($B33,TblGrupos[],MATCH("SVPT",TblGrupos[#Headers],0),0),"")</f>
        <v/>
      </c>
      <c r="BB33" s="92" t="str">
        <f ca="1">IFERROR(VLOOKUP($C33,INDIRECT("Tbl"&amp;BB$14),MATCH("Puntos",TblP01[#Headers],0),0)*
VLOOKUP($C33,TblFactor[],MATCH("SVPT",TblFactor[#Headers],0),0)*
VLOOKUP($B33,TblGrupos[],MATCH("SVPT",TblGrupos[#Headers],0),0),"")</f>
        <v/>
      </c>
      <c r="BC33" s="93" t="str">
        <f ca="1">IFERROR(VLOOKUP($C33,INDIRECT("Tbl"&amp;BC$14),MATCH("Puntos",TblP01[#Headers],0),0)*
VLOOKUP($C33,TblFactor[],MATCH("SVPT",TblFactor[#Headers],0),0)*
VLOOKUP($B33,TblGrupos[],MATCH("SVPT",TblGrupos[#Headers],0),0),"")</f>
        <v/>
      </c>
      <c r="BD33" s="94" t="str">
        <f ca="1">IFERROR(VLOOKUP($C33,INDIRECT("Tbl"&amp;BD$14),MATCH("Puntos",TblP01[#Headers],0),0)*
VLOOKUP($C33,TblFactor[],MATCH("SVPT",TblFactor[#Headers],0),0)*
VLOOKUP($B33,TblGrupos[],MATCH("SVPT",TblGrupos[#Headers],0),0),"")</f>
        <v/>
      </c>
    </row>
    <row r="34" spans="1:56" ht="11.25" customHeight="1" x14ac:dyDescent="0.25">
      <c r="A34" s="147">
        <v>19</v>
      </c>
      <c r="B34" s="87" t="str">
        <f>IF($C34="","",IFERROR(VLOOKUP($C34,Tbl_ListFactores[],MATCH(B$15,Tbl_ListFactores[#Headers],0),0),""))</f>
        <v>zz</v>
      </c>
      <c r="C34" s="88" t="s">
        <v>19</v>
      </c>
      <c r="D34" s="88" t="str">
        <f>IF($C34="","",IFERROR(VLOOKUP($C34,Tbl_ListFactores[],MATCH(D$15,Tbl_ListFactores[#Headers],0),0),""))</f>
        <v/>
      </c>
      <c r="E34" s="89" t="str">
        <f>IF($C34="","",IFERROR(VLOOKUP($C34,Tbl_ListFactores[],MATCH(E$15,Tbl_ListFactores[#Headers],0),0),""))</f>
        <v/>
      </c>
      <c r="F34" s="90">
        <f t="shared" ca="1" si="33"/>
        <v>0</v>
      </c>
      <c r="G34" s="91" t="str">
        <f ca="1">IFERROR(VLOOKUP($C34,INDIRECT("Tbl"&amp;G$14),MATCH("Puntos",TblP01[#Headers],0),0)*
VLOOKUP($C34,TblFactor[],MATCH("SVPT",TblFactor[#Headers],0),0)*
VLOOKUP($B34,TblGrupos[],MATCH("SVPT",TblGrupos[#Headers],0),0),"")</f>
        <v/>
      </c>
      <c r="H34" s="92" t="str">
        <f ca="1">IFERROR(VLOOKUP($C34,INDIRECT("Tbl"&amp;H$14),MATCH("Puntos",TblP01[#Headers],0),0)*
VLOOKUP($C34,TblFactor[],MATCH("SVPT",TblFactor[#Headers],0),0)*
VLOOKUP($B34,TblGrupos[],MATCH("SVPT",TblGrupos[#Headers],0),0),"")</f>
        <v/>
      </c>
      <c r="I34" s="93" t="str">
        <f ca="1">IFERROR(VLOOKUP($C34,INDIRECT("Tbl"&amp;I$14),MATCH("Puntos",TblP01[#Headers],0),0)*
VLOOKUP($C34,TblFactor[],MATCH("SVPT",TblFactor[#Headers],0),0)*
VLOOKUP($B34,TblGrupos[],MATCH("SVPT",TblGrupos[#Headers],0),0),"")</f>
        <v/>
      </c>
      <c r="J34" s="92" t="str">
        <f ca="1">IFERROR(VLOOKUP($C34,INDIRECT("Tbl"&amp;J$14),MATCH("Puntos",TblP01[#Headers],0),0)*
VLOOKUP($C34,TblFactor[],MATCH("SVPT",TblFactor[#Headers],0),0)*
VLOOKUP($B34,TblGrupos[],MATCH("SVPT",TblGrupos[#Headers],0),0),"")</f>
        <v/>
      </c>
      <c r="K34" s="93" t="str">
        <f ca="1">IFERROR(VLOOKUP($C34,INDIRECT("Tbl"&amp;K$14),MATCH("Puntos",TblP01[#Headers],0),0)*
VLOOKUP($C34,TblFactor[],MATCH("SVPT",TblFactor[#Headers],0),0)*
VLOOKUP($B34,TblGrupos[],MATCH("SVPT",TblGrupos[#Headers],0),0),"")</f>
        <v/>
      </c>
      <c r="L34" s="92" t="str">
        <f ca="1">IFERROR(VLOOKUP($C34,INDIRECT("Tbl"&amp;L$14),MATCH("Puntos",TblP01[#Headers],0),0)*
VLOOKUP($C34,TblFactor[],MATCH("SVPT",TblFactor[#Headers],0),0)*
VLOOKUP($B34,TblGrupos[],MATCH("SVPT",TblGrupos[#Headers],0),0),"")</f>
        <v/>
      </c>
      <c r="M34" s="93" t="str">
        <f ca="1">IFERROR(VLOOKUP($C34,INDIRECT("Tbl"&amp;M$14),MATCH("Puntos",TblP01[#Headers],0),0)*
VLOOKUP($C34,TblFactor[],MATCH("SVPT",TblFactor[#Headers],0),0)*
VLOOKUP($B34,TblGrupos[],MATCH("SVPT",TblGrupos[#Headers],0),0),"")</f>
        <v/>
      </c>
      <c r="N34" s="92" t="str">
        <f ca="1">IFERROR(VLOOKUP($C34,INDIRECT("Tbl"&amp;N$14),MATCH("Puntos",TblP01[#Headers],0),0)*
VLOOKUP($C34,TblFactor[],MATCH("SVPT",TblFactor[#Headers],0),0)*
VLOOKUP($B34,TblGrupos[],MATCH("SVPT",TblGrupos[#Headers],0),0),"")</f>
        <v/>
      </c>
      <c r="O34" s="93" t="str">
        <f ca="1">IFERROR(VLOOKUP($C34,INDIRECT("Tbl"&amp;O$14),MATCH("Puntos",TblP01[#Headers],0),0)*
VLOOKUP($C34,TblFactor[],MATCH("SVPT",TblFactor[#Headers],0),0)*
VLOOKUP($B34,TblGrupos[],MATCH("SVPT",TblGrupos[#Headers],0),0),"")</f>
        <v/>
      </c>
      <c r="P34" s="92" t="str">
        <f ca="1">IFERROR(VLOOKUP($C34,INDIRECT("Tbl"&amp;P$14),MATCH("Puntos",TblP01[#Headers],0),0)*
VLOOKUP($C34,TblFactor[],MATCH("SVPT",TblFactor[#Headers],0),0)*
VLOOKUP($B34,TblGrupos[],MATCH("SVPT",TblGrupos[#Headers],0),0),"")</f>
        <v/>
      </c>
      <c r="Q34" s="93" t="str">
        <f ca="1">IFERROR(VLOOKUP($C34,INDIRECT("Tbl"&amp;Q$14),MATCH("Puntos",TblP01[#Headers],0),0)*
VLOOKUP($C34,TblFactor[],MATCH("SVPT",TblFactor[#Headers],0),0)*
VLOOKUP($B34,TblGrupos[],MATCH("SVPT",TblGrupos[#Headers],0),0),"")</f>
        <v/>
      </c>
      <c r="R34" s="92" t="str">
        <f ca="1">IFERROR(VLOOKUP($C34,INDIRECT("Tbl"&amp;R$14),MATCH("Puntos",TblP01[#Headers],0),0)*
VLOOKUP($C34,TblFactor[],MATCH("SVPT",TblFactor[#Headers],0),0)*
VLOOKUP($B34,TblGrupos[],MATCH("SVPT",TblGrupos[#Headers],0),0),"")</f>
        <v/>
      </c>
      <c r="S34" s="93" t="str">
        <f ca="1">IFERROR(VLOOKUP($C34,INDIRECT("Tbl"&amp;S$14),MATCH("Puntos",TblP01[#Headers],0),0)*
VLOOKUP($C34,TblFactor[],MATCH("SVPT",TblFactor[#Headers],0),0)*
VLOOKUP($B34,TblGrupos[],MATCH("SVPT",TblGrupos[#Headers],0),0),"")</f>
        <v/>
      </c>
      <c r="T34" s="92" t="str">
        <f ca="1">IFERROR(VLOOKUP($C34,INDIRECT("Tbl"&amp;T$14),MATCH("Puntos",TblP01[#Headers],0),0)*
VLOOKUP($C34,TblFactor[],MATCH("SVPT",TblFactor[#Headers],0),0)*
VLOOKUP($B34,TblGrupos[],MATCH("SVPT",TblGrupos[#Headers],0),0),"")</f>
        <v/>
      </c>
      <c r="U34" s="93" t="str">
        <f ca="1">IFERROR(VLOOKUP($C34,INDIRECT("Tbl"&amp;U$14),MATCH("Puntos",TblP01[#Headers],0),0)*
VLOOKUP($C34,TblFactor[],MATCH("SVPT",TblFactor[#Headers],0),0)*
VLOOKUP($B34,TblGrupos[],MATCH("SVPT",TblGrupos[#Headers],0),0),"")</f>
        <v/>
      </c>
      <c r="V34" s="92" t="str">
        <f ca="1">IFERROR(VLOOKUP($C34,INDIRECT("Tbl"&amp;V$14),MATCH("Puntos",TblP01[#Headers],0),0)*
VLOOKUP($C34,TblFactor[],MATCH("SVPT",TblFactor[#Headers],0),0)*
VLOOKUP($B34,TblGrupos[],MATCH("SVPT",TblGrupos[#Headers],0),0),"")</f>
        <v/>
      </c>
      <c r="W34" s="93" t="str">
        <f ca="1">IFERROR(VLOOKUP($C34,INDIRECT("Tbl"&amp;W$14),MATCH("Puntos",TblP01[#Headers],0),0)*
VLOOKUP($C34,TblFactor[],MATCH("SVPT",TblFactor[#Headers],0),0)*
VLOOKUP($B34,TblGrupos[],MATCH("SVPT",TblGrupos[#Headers],0),0),"")</f>
        <v/>
      </c>
      <c r="X34" s="92" t="str">
        <f ca="1">IFERROR(VLOOKUP($C34,INDIRECT("Tbl"&amp;X$14),MATCH("Puntos",TblP01[#Headers],0),0)*
VLOOKUP($C34,TblFactor[],MATCH("SVPT",TblFactor[#Headers],0),0)*
VLOOKUP($B34,TblGrupos[],MATCH("SVPT",TblGrupos[#Headers],0),0),"")</f>
        <v/>
      </c>
      <c r="Y34" s="93" t="str">
        <f ca="1">IFERROR(VLOOKUP($C34,INDIRECT("Tbl"&amp;Y$14),MATCH("Puntos",TblP01[#Headers],0),0)*
VLOOKUP($C34,TblFactor[],MATCH("SVPT",TblFactor[#Headers],0),0)*
VLOOKUP($B34,TblGrupos[],MATCH("SVPT",TblGrupos[#Headers],0),0),"")</f>
        <v/>
      </c>
      <c r="Z34" s="92" t="str">
        <f ca="1">IFERROR(VLOOKUP($C34,INDIRECT("Tbl"&amp;Z$14),MATCH("Puntos",TblP01[#Headers],0),0)*
VLOOKUP($C34,TblFactor[],MATCH("SVPT",TblFactor[#Headers],0),0)*
VLOOKUP($B34,TblGrupos[],MATCH("SVPT",TblGrupos[#Headers],0),0),"")</f>
        <v/>
      </c>
      <c r="AA34" s="93" t="str">
        <f ca="1">IFERROR(VLOOKUP($C34,INDIRECT("Tbl"&amp;AA$14),MATCH("Puntos",TblP01[#Headers],0),0)*
VLOOKUP($C34,TblFactor[],MATCH("SVPT",TblFactor[#Headers],0),0)*
VLOOKUP($B34,TblGrupos[],MATCH("SVPT",TblGrupos[#Headers],0),0),"")</f>
        <v/>
      </c>
      <c r="AB34" s="92" t="str">
        <f ca="1">IFERROR(VLOOKUP($C34,INDIRECT("Tbl"&amp;AB$14),MATCH("Puntos",TblP01[#Headers],0),0)*
VLOOKUP($C34,TblFactor[],MATCH("SVPT",TblFactor[#Headers],0),0)*
VLOOKUP($B34,TblGrupos[],MATCH("SVPT",TblGrupos[#Headers],0),0),"")</f>
        <v/>
      </c>
      <c r="AC34" s="93" t="str">
        <f ca="1">IFERROR(VLOOKUP($C34,INDIRECT("Tbl"&amp;AC$14),MATCH("Puntos",TblP01[#Headers],0),0)*
VLOOKUP($C34,TblFactor[],MATCH("SVPT",TblFactor[#Headers],0),0)*
VLOOKUP($B34,TblGrupos[],MATCH("SVPT",TblGrupos[#Headers],0),0),"")</f>
        <v/>
      </c>
      <c r="AD34" s="92" t="str">
        <f ca="1">IFERROR(VLOOKUP($C34,INDIRECT("Tbl"&amp;AD$14),MATCH("Puntos",TblP01[#Headers],0),0)*
VLOOKUP($C34,TblFactor[],MATCH("SVPT",TblFactor[#Headers],0),0)*
VLOOKUP($B34,TblGrupos[],MATCH("SVPT",TblGrupos[#Headers],0),0),"")</f>
        <v/>
      </c>
      <c r="AE34" s="93" t="str">
        <f ca="1">IFERROR(VLOOKUP($C34,INDIRECT("Tbl"&amp;AE$14),MATCH("Puntos",TblP01[#Headers],0),0)*
VLOOKUP($C34,TblFactor[],MATCH("SVPT",TblFactor[#Headers],0),0)*
VLOOKUP($B34,TblGrupos[],MATCH("SVPT",TblGrupos[#Headers],0),0),"")</f>
        <v/>
      </c>
      <c r="AF34" s="92" t="str">
        <f ca="1">IFERROR(VLOOKUP($C34,INDIRECT("Tbl"&amp;AF$14),MATCH("Puntos",TblP01[#Headers],0),0)*
VLOOKUP($C34,TblFactor[],MATCH("SVPT",TblFactor[#Headers],0),0)*
VLOOKUP($B34,TblGrupos[],MATCH("SVPT",TblGrupos[#Headers],0),0),"")</f>
        <v/>
      </c>
      <c r="AG34" s="93" t="str">
        <f ca="1">IFERROR(VLOOKUP($C34,INDIRECT("Tbl"&amp;AG$14),MATCH("Puntos",TblP01[#Headers],0),0)*
VLOOKUP($C34,TblFactor[],MATCH("SVPT",TblFactor[#Headers],0),0)*
VLOOKUP($B34,TblGrupos[],MATCH("SVPT",TblGrupos[#Headers],0),0),"")</f>
        <v/>
      </c>
      <c r="AH34" s="92" t="str">
        <f ca="1">IFERROR(VLOOKUP($C34,INDIRECT("Tbl"&amp;AH$14),MATCH("Puntos",TblP01[#Headers],0),0)*
VLOOKUP($C34,TblFactor[],MATCH("SVPT",TblFactor[#Headers],0),0)*
VLOOKUP($B34,TblGrupos[],MATCH("SVPT",TblGrupos[#Headers],0),0),"")</f>
        <v/>
      </c>
      <c r="AI34" s="93" t="str">
        <f ca="1">IFERROR(VLOOKUP($C34,INDIRECT("Tbl"&amp;AI$14),MATCH("Puntos",TblP01[#Headers],0),0)*
VLOOKUP($C34,TblFactor[],MATCH("SVPT",TblFactor[#Headers],0),0)*
VLOOKUP($B34,TblGrupos[],MATCH("SVPT",TblGrupos[#Headers],0),0),"")</f>
        <v/>
      </c>
      <c r="AJ34" s="92" t="str">
        <f ca="1">IFERROR(VLOOKUP($C34,INDIRECT("Tbl"&amp;AJ$14),MATCH("Puntos",TblP01[#Headers],0),0)*
VLOOKUP($C34,TblFactor[],MATCH("SVPT",TblFactor[#Headers],0),0)*
VLOOKUP($B34,TblGrupos[],MATCH("SVPT",TblGrupos[#Headers],0),0),"")</f>
        <v/>
      </c>
      <c r="AK34" s="93" t="str">
        <f ca="1">IFERROR(VLOOKUP($C34,INDIRECT("Tbl"&amp;AK$14),MATCH("Puntos",TblP01[#Headers],0),0)*
VLOOKUP($C34,TblFactor[],MATCH("SVPT",TblFactor[#Headers],0),0)*
VLOOKUP($B34,TblGrupos[],MATCH("SVPT",TblGrupos[#Headers],0),0),"")</f>
        <v/>
      </c>
      <c r="AL34" s="92" t="str">
        <f ca="1">IFERROR(VLOOKUP($C34,INDIRECT("Tbl"&amp;AL$14),MATCH("Puntos",TblP01[#Headers],0),0)*
VLOOKUP($C34,TblFactor[],MATCH("SVPT",TblFactor[#Headers],0),0)*
VLOOKUP($B34,TblGrupos[],MATCH("SVPT",TblGrupos[#Headers],0),0),"")</f>
        <v/>
      </c>
      <c r="AM34" s="93" t="str">
        <f ca="1">IFERROR(VLOOKUP($C34,INDIRECT("Tbl"&amp;AM$14),MATCH("Puntos",TblP01[#Headers],0),0)*
VLOOKUP($C34,TblFactor[],MATCH("SVPT",TblFactor[#Headers],0),0)*
VLOOKUP($B34,TblGrupos[],MATCH("SVPT",TblGrupos[#Headers],0),0),"")</f>
        <v/>
      </c>
      <c r="AN34" s="92" t="str">
        <f ca="1">IFERROR(VLOOKUP($C34,INDIRECT("Tbl"&amp;AN$14),MATCH("Puntos",TblP01[#Headers],0),0)*
VLOOKUP($C34,TblFactor[],MATCH("SVPT",TblFactor[#Headers],0),0)*
VLOOKUP($B34,TblGrupos[],MATCH("SVPT",TblGrupos[#Headers],0),0),"")</f>
        <v/>
      </c>
      <c r="AO34" s="93" t="str">
        <f ca="1">IFERROR(VLOOKUP($C34,INDIRECT("Tbl"&amp;AO$14),MATCH("Puntos",TblP01[#Headers],0),0)*
VLOOKUP($C34,TblFactor[],MATCH("SVPT",TblFactor[#Headers],0),0)*
VLOOKUP($B34,TblGrupos[],MATCH("SVPT",TblGrupos[#Headers],0),0),"")</f>
        <v/>
      </c>
      <c r="AP34" s="92" t="str">
        <f ca="1">IFERROR(VLOOKUP($C34,INDIRECT("Tbl"&amp;AP$14),MATCH("Puntos",TblP01[#Headers],0),0)*
VLOOKUP($C34,TblFactor[],MATCH("SVPT",TblFactor[#Headers],0),0)*
VLOOKUP($B34,TblGrupos[],MATCH("SVPT",TblGrupos[#Headers],0),0),"")</f>
        <v/>
      </c>
      <c r="AQ34" s="93" t="str">
        <f ca="1">IFERROR(VLOOKUP($C34,INDIRECT("Tbl"&amp;AQ$14),MATCH("Puntos",TblP01[#Headers],0),0)*
VLOOKUP($C34,TblFactor[],MATCH("SVPT",TblFactor[#Headers],0),0)*
VLOOKUP($B34,TblGrupos[],MATCH("SVPT",TblGrupos[#Headers],0),0),"")</f>
        <v/>
      </c>
      <c r="AR34" s="92" t="str">
        <f ca="1">IFERROR(VLOOKUP($C34,INDIRECT("Tbl"&amp;AR$14),MATCH("Puntos",TblP01[#Headers],0),0)*
VLOOKUP($C34,TblFactor[],MATCH("SVPT",TblFactor[#Headers],0),0)*
VLOOKUP($B34,TblGrupos[],MATCH("SVPT",TblGrupos[#Headers],0),0),"")</f>
        <v/>
      </c>
      <c r="AS34" s="93" t="str">
        <f ca="1">IFERROR(VLOOKUP($C34,INDIRECT("Tbl"&amp;AS$14),MATCH("Puntos",TblP01[#Headers],0),0)*
VLOOKUP($C34,TblFactor[],MATCH("SVPT",TblFactor[#Headers],0),0)*
VLOOKUP($B34,TblGrupos[],MATCH("SVPT",TblGrupos[#Headers],0),0),"")</f>
        <v/>
      </c>
      <c r="AT34" s="92" t="str">
        <f ca="1">IFERROR(VLOOKUP($C34,INDIRECT("Tbl"&amp;AT$14),MATCH("Puntos",TblP01[#Headers],0),0)*
VLOOKUP($C34,TblFactor[],MATCH("SVPT",TblFactor[#Headers],0),0)*
VLOOKUP($B34,TblGrupos[],MATCH("SVPT",TblGrupos[#Headers],0),0),"")</f>
        <v/>
      </c>
      <c r="AU34" s="93" t="str">
        <f ca="1">IFERROR(VLOOKUP($C34,INDIRECT("Tbl"&amp;AU$14),MATCH("Puntos",TblP01[#Headers],0),0)*
VLOOKUP($C34,TblFactor[],MATCH("SVPT",TblFactor[#Headers],0),0)*
VLOOKUP($B34,TblGrupos[],MATCH("SVPT",TblGrupos[#Headers],0),0),"")</f>
        <v/>
      </c>
      <c r="AV34" s="92" t="str">
        <f ca="1">IFERROR(VLOOKUP($C34,INDIRECT("Tbl"&amp;AV$14),MATCH("Puntos",TblP01[#Headers],0),0)*
VLOOKUP($C34,TblFactor[],MATCH("SVPT",TblFactor[#Headers],0),0)*
VLOOKUP($B34,TblGrupos[],MATCH("SVPT",TblGrupos[#Headers],0),0),"")</f>
        <v/>
      </c>
      <c r="AW34" s="93" t="str">
        <f ca="1">IFERROR(VLOOKUP($C34,INDIRECT("Tbl"&amp;AW$14),MATCH("Puntos",TblP01[#Headers],0),0)*
VLOOKUP($C34,TblFactor[],MATCH("SVPT",TblFactor[#Headers],0),0)*
VLOOKUP($B34,TblGrupos[],MATCH("SVPT",TblGrupos[#Headers],0),0),"")</f>
        <v/>
      </c>
      <c r="AX34" s="92" t="str">
        <f ca="1">IFERROR(VLOOKUP($C34,INDIRECT("Tbl"&amp;AX$14),MATCH("Puntos",TblP01[#Headers],0),0)*
VLOOKUP($C34,TblFactor[],MATCH("SVPT",TblFactor[#Headers],0),0)*
VLOOKUP($B34,TblGrupos[],MATCH("SVPT",TblGrupos[#Headers],0),0),"")</f>
        <v/>
      </c>
      <c r="AY34" s="93" t="str">
        <f ca="1">IFERROR(VLOOKUP($C34,INDIRECT("Tbl"&amp;AY$14),MATCH("Puntos",TblP01[#Headers],0),0)*
VLOOKUP($C34,TblFactor[],MATCH("SVPT",TblFactor[#Headers],0),0)*
VLOOKUP($B34,TblGrupos[],MATCH("SVPT",TblGrupos[#Headers],0),0),"")</f>
        <v/>
      </c>
      <c r="AZ34" s="92" t="str">
        <f ca="1">IFERROR(VLOOKUP($C34,INDIRECT("Tbl"&amp;AZ$14),MATCH("Puntos",TblP01[#Headers],0),0)*
VLOOKUP($C34,TblFactor[],MATCH("SVPT",TblFactor[#Headers],0),0)*
VLOOKUP($B34,TblGrupos[],MATCH("SVPT",TblGrupos[#Headers],0),0),"")</f>
        <v/>
      </c>
      <c r="BA34" s="93" t="str">
        <f ca="1">IFERROR(VLOOKUP($C34,INDIRECT("Tbl"&amp;BA$14),MATCH("Puntos",TblP01[#Headers],0),0)*
VLOOKUP($C34,TblFactor[],MATCH("SVPT",TblFactor[#Headers],0),0)*
VLOOKUP($B34,TblGrupos[],MATCH("SVPT",TblGrupos[#Headers],0),0),"")</f>
        <v/>
      </c>
      <c r="BB34" s="92" t="str">
        <f ca="1">IFERROR(VLOOKUP($C34,INDIRECT("Tbl"&amp;BB$14),MATCH("Puntos",TblP01[#Headers],0),0)*
VLOOKUP($C34,TblFactor[],MATCH("SVPT",TblFactor[#Headers],0),0)*
VLOOKUP($B34,TblGrupos[],MATCH("SVPT",TblGrupos[#Headers],0),0),"")</f>
        <v/>
      </c>
      <c r="BC34" s="93" t="str">
        <f ca="1">IFERROR(VLOOKUP($C34,INDIRECT("Tbl"&amp;BC$14),MATCH("Puntos",TblP01[#Headers],0),0)*
VLOOKUP($C34,TblFactor[],MATCH("SVPT",TblFactor[#Headers],0),0)*
VLOOKUP($B34,TblGrupos[],MATCH("SVPT",TblGrupos[#Headers],0),0),"")</f>
        <v/>
      </c>
      <c r="BD34" s="94" t="str">
        <f ca="1">IFERROR(VLOOKUP($C34,INDIRECT("Tbl"&amp;BD$14),MATCH("Puntos",TblP01[#Headers],0),0)*
VLOOKUP($C34,TblFactor[],MATCH("SVPT",TblFactor[#Headers],0),0)*
VLOOKUP($B34,TblGrupos[],MATCH("SVPT",TblGrupos[#Headers],0),0),"")</f>
        <v/>
      </c>
    </row>
    <row r="35" spans="1:56" ht="11.25" customHeight="1" x14ac:dyDescent="0.25">
      <c r="A35" s="147">
        <v>20</v>
      </c>
      <c r="B35" s="87" t="str">
        <f>IF($C35="","",IFERROR(VLOOKUP($C35,Tbl_ListFactores[],MATCH(B$15,Tbl_ListFactores[#Headers],0),0),""))</f>
        <v>zz</v>
      </c>
      <c r="C35" s="88" t="s">
        <v>20</v>
      </c>
      <c r="D35" s="88" t="str">
        <f>IF($C35="","",IFERROR(VLOOKUP($C35,Tbl_ListFactores[],MATCH(D$15,Tbl_ListFactores[#Headers],0),0),""))</f>
        <v/>
      </c>
      <c r="E35" s="89" t="str">
        <f>IF($C35="","",IFERROR(VLOOKUP($C35,Tbl_ListFactores[],MATCH(E$15,Tbl_ListFactores[#Headers],0),0),""))</f>
        <v/>
      </c>
      <c r="F35" s="90">
        <f t="shared" ca="1" si="33"/>
        <v>0</v>
      </c>
      <c r="G35" s="91" t="str">
        <f ca="1">IFERROR(VLOOKUP($C35,INDIRECT("Tbl"&amp;G$14),MATCH("Puntos",TblP01[#Headers],0),0)*
VLOOKUP($C35,TblFactor[],MATCH("SVPT",TblFactor[#Headers],0),0)*
VLOOKUP($B35,TblGrupos[],MATCH("SVPT",TblGrupos[#Headers],0),0),"")</f>
        <v/>
      </c>
      <c r="H35" s="92" t="str">
        <f ca="1">IFERROR(VLOOKUP($C35,INDIRECT("Tbl"&amp;H$14),MATCH("Puntos",TblP01[#Headers],0),0)*
VLOOKUP($C35,TblFactor[],MATCH("SVPT",TblFactor[#Headers],0),0)*
VLOOKUP($B35,TblGrupos[],MATCH("SVPT",TblGrupos[#Headers],0),0),"")</f>
        <v/>
      </c>
      <c r="I35" s="93" t="str">
        <f ca="1">IFERROR(VLOOKUP($C35,INDIRECT("Tbl"&amp;I$14),MATCH("Puntos",TblP01[#Headers],0),0)*
VLOOKUP($C35,TblFactor[],MATCH("SVPT",TblFactor[#Headers],0),0)*
VLOOKUP($B35,TblGrupos[],MATCH("SVPT",TblGrupos[#Headers],0),0),"")</f>
        <v/>
      </c>
      <c r="J35" s="92" t="str">
        <f ca="1">IFERROR(VLOOKUP($C35,INDIRECT("Tbl"&amp;J$14),MATCH("Puntos",TblP01[#Headers],0),0)*
VLOOKUP($C35,TblFactor[],MATCH("SVPT",TblFactor[#Headers],0),0)*
VLOOKUP($B35,TblGrupos[],MATCH("SVPT",TblGrupos[#Headers],0),0),"")</f>
        <v/>
      </c>
      <c r="K35" s="93" t="str">
        <f ca="1">IFERROR(VLOOKUP($C35,INDIRECT("Tbl"&amp;K$14),MATCH("Puntos",TblP01[#Headers],0),0)*
VLOOKUP($C35,TblFactor[],MATCH("SVPT",TblFactor[#Headers],0),0)*
VLOOKUP($B35,TblGrupos[],MATCH("SVPT",TblGrupos[#Headers],0),0),"")</f>
        <v/>
      </c>
      <c r="L35" s="92" t="str">
        <f ca="1">IFERROR(VLOOKUP($C35,INDIRECT("Tbl"&amp;L$14),MATCH("Puntos",TblP01[#Headers],0),0)*
VLOOKUP($C35,TblFactor[],MATCH("SVPT",TblFactor[#Headers],0),0)*
VLOOKUP($B35,TblGrupos[],MATCH("SVPT",TblGrupos[#Headers],0),0),"")</f>
        <v/>
      </c>
      <c r="M35" s="93" t="str">
        <f ca="1">IFERROR(VLOOKUP($C35,INDIRECT("Tbl"&amp;M$14),MATCH("Puntos",TblP01[#Headers],0),0)*
VLOOKUP($C35,TblFactor[],MATCH("SVPT",TblFactor[#Headers],0),0)*
VLOOKUP($B35,TblGrupos[],MATCH("SVPT",TblGrupos[#Headers],0),0),"")</f>
        <v/>
      </c>
      <c r="N35" s="92" t="str">
        <f ca="1">IFERROR(VLOOKUP($C35,INDIRECT("Tbl"&amp;N$14),MATCH("Puntos",TblP01[#Headers],0),0)*
VLOOKUP($C35,TblFactor[],MATCH("SVPT",TblFactor[#Headers],0),0)*
VLOOKUP($B35,TblGrupos[],MATCH("SVPT",TblGrupos[#Headers],0),0),"")</f>
        <v/>
      </c>
      <c r="O35" s="93" t="str">
        <f ca="1">IFERROR(VLOOKUP($C35,INDIRECT("Tbl"&amp;O$14),MATCH("Puntos",TblP01[#Headers],0),0)*
VLOOKUP($C35,TblFactor[],MATCH("SVPT",TblFactor[#Headers],0),0)*
VLOOKUP($B35,TblGrupos[],MATCH("SVPT",TblGrupos[#Headers],0),0),"")</f>
        <v/>
      </c>
      <c r="P35" s="92" t="str">
        <f ca="1">IFERROR(VLOOKUP($C35,INDIRECT("Tbl"&amp;P$14),MATCH("Puntos",TblP01[#Headers],0),0)*
VLOOKUP($C35,TblFactor[],MATCH("SVPT",TblFactor[#Headers],0),0)*
VLOOKUP($B35,TblGrupos[],MATCH("SVPT",TblGrupos[#Headers],0),0),"")</f>
        <v/>
      </c>
      <c r="Q35" s="93" t="str">
        <f ca="1">IFERROR(VLOOKUP($C35,INDIRECT("Tbl"&amp;Q$14),MATCH("Puntos",TblP01[#Headers],0),0)*
VLOOKUP($C35,TblFactor[],MATCH("SVPT",TblFactor[#Headers],0),0)*
VLOOKUP($B35,TblGrupos[],MATCH("SVPT",TblGrupos[#Headers],0),0),"")</f>
        <v/>
      </c>
      <c r="R35" s="92" t="str">
        <f ca="1">IFERROR(VLOOKUP($C35,INDIRECT("Tbl"&amp;R$14),MATCH("Puntos",TblP01[#Headers],0),0)*
VLOOKUP($C35,TblFactor[],MATCH("SVPT",TblFactor[#Headers],0),0)*
VLOOKUP($B35,TblGrupos[],MATCH("SVPT",TblGrupos[#Headers],0),0),"")</f>
        <v/>
      </c>
      <c r="S35" s="93" t="str">
        <f ca="1">IFERROR(VLOOKUP($C35,INDIRECT("Tbl"&amp;S$14),MATCH("Puntos",TblP01[#Headers],0),0)*
VLOOKUP($C35,TblFactor[],MATCH("SVPT",TblFactor[#Headers],0),0)*
VLOOKUP($B35,TblGrupos[],MATCH("SVPT",TblGrupos[#Headers],0),0),"")</f>
        <v/>
      </c>
      <c r="T35" s="92" t="str">
        <f ca="1">IFERROR(VLOOKUP($C35,INDIRECT("Tbl"&amp;T$14),MATCH("Puntos",TblP01[#Headers],0),0)*
VLOOKUP($C35,TblFactor[],MATCH("SVPT",TblFactor[#Headers],0),0)*
VLOOKUP($B35,TblGrupos[],MATCH("SVPT",TblGrupos[#Headers],0),0),"")</f>
        <v/>
      </c>
      <c r="U35" s="93" t="str">
        <f ca="1">IFERROR(VLOOKUP($C35,INDIRECT("Tbl"&amp;U$14),MATCH("Puntos",TblP01[#Headers],0),0)*
VLOOKUP($C35,TblFactor[],MATCH("SVPT",TblFactor[#Headers],0),0)*
VLOOKUP($B35,TblGrupos[],MATCH("SVPT",TblGrupos[#Headers],0),0),"")</f>
        <v/>
      </c>
      <c r="V35" s="92" t="str">
        <f ca="1">IFERROR(VLOOKUP($C35,INDIRECT("Tbl"&amp;V$14),MATCH("Puntos",TblP01[#Headers],0),0)*
VLOOKUP($C35,TblFactor[],MATCH("SVPT",TblFactor[#Headers],0),0)*
VLOOKUP($B35,TblGrupos[],MATCH("SVPT",TblGrupos[#Headers],0),0),"")</f>
        <v/>
      </c>
      <c r="W35" s="93" t="str">
        <f ca="1">IFERROR(VLOOKUP($C35,INDIRECT("Tbl"&amp;W$14),MATCH("Puntos",TblP01[#Headers],0),0)*
VLOOKUP($C35,TblFactor[],MATCH("SVPT",TblFactor[#Headers],0),0)*
VLOOKUP($B35,TblGrupos[],MATCH("SVPT",TblGrupos[#Headers],0),0),"")</f>
        <v/>
      </c>
      <c r="X35" s="92" t="str">
        <f ca="1">IFERROR(VLOOKUP($C35,INDIRECT("Tbl"&amp;X$14),MATCH("Puntos",TblP01[#Headers],0),0)*
VLOOKUP($C35,TblFactor[],MATCH("SVPT",TblFactor[#Headers],0),0)*
VLOOKUP($B35,TblGrupos[],MATCH("SVPT",TblGrupos[#Headers],0),0),"")</f>
        <v/>
      </c>
      <c r="Y35" s="93" t="str">
        <f ca="1">IFERROR(VLOOKUP($C35,INDIRECT("Tbl"&amp;Y$14),MATCH("Puntos",TblP01[#Headers],0),0)*
VLOOKUP($C35,TblFactor[],MATCH("SVPT",TblFactor[#Headers],0),0)*
VLOOKUP($B35,TblGrupos[],MATCH("SVPT",TblGrupos[#Headers],0),0),"")</f>
        <v/>
      </c>
      <c r="Z35" s="92" t="str">
        <f ca="1">IFERROR(VLOOKUP($C35,INDIRECT("Tbl"&amp;Z$14),MATCH("Puntos",TblP01[#Headers],0),0)*
VLOOKUP($C35,TblFactor[],MATCH("SVPT",TblFactor[#Headers],0),0)*
VLOOKUP($B35,TblGrupos[],MATCH("SVPT",TblGrupos[#Headers],0),0),"")</f>
        <v/>
      </c>
      <c r="AA35" s="93" t="str">
        <f ca="1">IFERROR(VLOOKUP($C35,INDIRECT("Tbl"&amp;AA$14),MATCH("Puntos",TblP01[#Headers],0),0)*
VLOOKUP($C35,TblFactor[],MATCH("SVPT",TblFactor[#Headers],0),0)*
VLOOKUP($B35,TblGrupos[],MATCH("SVPT",TblGrupos[#Headers],0),0),"")</f>
        <v/>
      </c>
      <c r="AB35" s="92" t="str">
        <f ca="1">IFERROR(VLOOKUP($C35,INDIRECT("Tbl"&amp;AB$14),MATCH("Puntos",TblP01[#Headers],0),0)*
VLOOKUP($C35,TblFactor[],MATCH("SVPT",TblFactor[#Headers],0),0)*
VLOOKUP($B35,TblGrupos[],MATCH("SVPT",TblGrupos[#Headers],0),0),"")</f>
        <v/>
      </c>
      <c r="AC35" s="93" t="str">
        <f ca="1">IFERROR(VLOOKUP($C35,INDIRECT("Tbl"&amp;AC$14),MATCH("Puntos",TblP01[#Headers],0),0)*
VLOOKUP($C35,TblFactor[],MATCH("SVPT",TblFactor[#Headers],0),0)*
VLOOKUP($B35,TblGrupos[],MATCH("SVPT",TblGrupos[#Headers],0),0),"")</f>
        <v/>
      </c>
      <c r="AD35" s="92" t="str">
        <f ca="1">IFERROR(VLOOKUP($C35,INDIRECT("Tbl"&amp;AD$14),MATCH("Puntos",TblP01[#Headers],0),0)*
VLOOKUP($C35,TblFactor[],MATCH("SVPT",TblFactor[#Headers],0),0)*
VLOOKUP($B35,TblGrupos[],MATCH("SVPT",TblGrupos[#Headers],0),0),"")</f>
        <v/>
      </c>
      <c r="AE35" s="93" t="str">
        <f ca="1">IFERROR(VLOOKUP($C35,INDIRECT("Tbl"&amp;AE$14),MATCH("Puntos",TblP01[#Headers],0),0)*
VLOOKUP($C35,TblFactor[],MATCH("SVPT",TblFactor[#Headers],0),0)*
VLOOKUP($B35,TblGrupos[],MATCH("SVPT",TblGrupos[#Headers],0),0),"")</f>
        <v/>
      </c>
      <c r="AF35" s="92" t="str">
        <f ca="1">IFERROR(VLOOKUP($C35,INDIRECT("Tbl"&amp;AF$14),MATCH("Puntos",TblP01[#Headers],0),0)*
VLOOKUP($C35,TblFactor[],MATCH("SVPT",TblFactor[#Headers],0),0)*
VLOOKUP($B35,TblGrupos[],MATCH("SVPT",TblGrupos[#Headers],0),0),"")</f>
        <v/>
      </c>
      <c r="AG35" s="93" t="str">
        <f ca="1">IFERROR(VLOOKUP($C35,INDIRECT("Tbl"&amp;AG$14),MATCH("Puntos",TblP01[#Headers],0),0)*
VLOOKUP($C35,TblFactor[],MATCH("SVPT",TblFactor[#Headers],0),0)*
VLOOKUP($B35,TblGrupos[],MATCH("SVPT",TblGrupos[#Headers],0),0),"")</f>
        <v/>
      </c>
      <c r="AH35" s="92" t="str">
        <f ca="1">IFERROR(VLOOKUP($C35,INDIRECT("Tbl"&amp;AH$14),MATCH("Puntos",TblP01[#Headers],0),0)*
VLOOKUP($C35,TblFactor[],MATCH("SVPT",TblFactor[#Headers],0),0)*
VLOOKUP($B35,TblGrupos[],MATCH("SVPT",TblGrupos[#Headers],0),0),"")</f>
        <v/>
      </c>
      <c r="AI35" s="93" t="str">
        <f ca="1">IFERROR(VLOOKUP($C35,INDIRECT("Tbl"&amp;AI$14),MATCH("Puntos",TblP01[#Headers],0),0)*
VLOOKUP($C35,TblFactor[],MATCH("SVPT",TblFactor[#Headers],0),0)*
VLOOKUP($B35,TblGrupos[],MATCH("SVPT",TblGrupos[#Headers],0),0),"")</f>
        <v/>
      </c>
      <c r="AJ35" s="92" t="str">
        <f ca="1">IFERROR(VLOOKUP($C35,INDIRECT("Tbl"&amp;AJ$14),MATCH("Puntos",TblP01[#Headers],0),0)*
VLOOKUP($C35,TblFactor[],MATCH("SVPT",TblFactor[#Headers],0),0)*
VLOOKUP($B35,TblGrupos[],MATCH("SVPT",TblGrupos[#Headers],0),0),"")</f>
        <v/>
      </c>
      <c r="AK35" s="93" t="str">
        <f ca="1">IFERROR(VLOOKUP($C35,INDIRECT("Tbl"&amp;AK$14),MATCH("Puntos",TblP01[#Headers],0),0)*
VLOOKUP($C35,TblFactor[],MATCH("SVPT",TblFactor[#Headers],0),0)*
VLOOKUP($B35,TblGrupos[],MATCH("SVPT",TblGrupos[#Headers],0),0),"")</f>
        <v/>
      </c>
      <c r="AL35" s="92" t="str">
        <f ca="1">IFERROR(VLOOKUP($C35,INDIRECT("Tbl"&amp;AL$14),MATCH("Puntos",TblP01[#Headers],0),0)*
VLOOKUP($C35,TblFactor[],MATCH("SVPT",TblFactor[#Headers],0),0)*
VLOOKUP($B35,TblGrupos[],MATCH("SVPT",TblGrupos[#Headers],0),0),"")</f>
        <v/>
      </c>
      <c r="AM35" s="93" t="str">
        <f ca="1">IFERROR(VLOOKUP($C35,INDIRECT("Tbl"&amp;AM$14),MATCH("Puntos",TblP01[#Headers],0),0)*
VLOOKUP($C35,TblFactor[],MATCH("SVPT",TblFactor[#Headers],0),0)*
VLOOKUP($B35,TblGrupos[],MATCH("SVPT",TblGrupos[#Headers],0),0),"")</f>
        <v/>
      </c>
      <c r="AN35" s="92" t="str">
        <f ca="1">IFERROR(VLOOKUP($C35,INDIRECT("Tbl"&amp;AN$14),MATCH("Puntos",TblP01[#Headers],0),0)*
VLOOKUP($C35,TblFactor[],MATCH("SVPT",TblFactor[#Headers],0),0)*
VLOOKUP($B35,TblGrupos[],MATCH("SVPT",TblGrupos[#Headers],0),0),"")</f>
        <v/>
      </c>
      <c r="AO35" s="93" t="str">
        <f ca="1">IFERROR(VLOOKUP($C35,INDIRECT("Tbl"&amp;AO$14),MATCH("Puntos",TblP01[#Headers],0),0)*
VLOOKUP($C35,TblFactor[],MATCH("SVPT",TblFactor[#Headers],0),0)*
VLOOKUP($B35,TblGrupos[],MATCH("SVPT",TblGrupos[#Headers],0),0),"")</f>
        <v/>
      </c>
      <c r="AP35" s="92" t="str">
        <f ca="1">IFERROR(VLOOKUP($C35,INDIRECT("Tbl"&amp;AP$14),MATCH("Puntos",TblP01[#Headers],0),0)*
VLOOKUP($C35,TblFactor[],MATCH("SVPT",TblFactor[#Headers],0),0)*
VLOOKUP($B35,TblGrupos[],MATCH("SVPT",TblGrupos[#Headers],0),0),"")</f>
        <v/>
      </c>
      <c r="AQ35" s="93" t="str">
        <f ca="1">IFERROR(VLOOKUP($C35,INDIRECT("Tbl"&amp;AQ$14),MATCH("Puntos",TblP01[#Headers],0),0)*
VLOOKUP($C35,TblFactor[],MATCH("SVPT",TblFactor[#Headers],0),0)*
VLOOKUP($B35,TblGrupos[],MATCH("SVPT",TblGrupos[#Headers],0),0),"")</f>
        <v/>
      </c>
      <c r="AR35" s="92" t="str">
        <f ca="1">IFERROR(VLOOKUP($C35,INDIRECT("Tbl"&amp;AR$14),MATCH("Puntos",TblP01[#Headers],0),0)*
VLOOKUP($C35,TblFactor[],MATCH("SVPT",TblFactor[#Headers],0),0)*
VLOOKUP($B35,TblGrupos[],MATCH("SVPT",TblGrupos[#Headers],0),0),"")</f>
        <v/>
      </c>
      <c r="AS35" s="93" t="str">
        <f ca="1">IFERROR(VLOOKUP($C35,INDIRECT("Tbl"&amp;AS$14),MATCH("Puntos",TblP01[#Headers],0),0)*
VLOOKUP($C35,TblFactor[],MATCH("SVPT",TblFactor[#Headers],0),0)*
VLOOKUP($B35,TblGrupos[],MATCH("SVPT",TblGrupos[#Headers],0),0),"")</f>
        <v/>
      </c>
      <c r="AT35" s="92" t="str">
        <f ca="1">IFERROR(VLOOKUP($C35,INDIRECT("Tbl"&amp;AT$14),MATCH("Puntos",TblP01[#Headers],0),0)*
VLOOKUP($C35,TblFactor[],MATCH("SVPT",TblFactor[#Headers],0),0)*
VLOOKUP($B35,TblGrupos[],MATCH("SVPT",TblGrupos[#Headers],0),0),"")</f>
        <v/>
      </c>
      <c r="AU35" s="93" t="str">
        <f ca="1">IFERROR(VLOOKUP($C35,INDIRECT("Tbl"&amp;AU$14),MATCH("Puntos",TblP01[#Headers],0),0)*
VLOOKUP($C35,TblFactor[],MATCH("SVPT",TblFactor[#Headers],0),0)*
VLOOKUP($B35,TblGrupos[],MATCH("SVPT",TblGrupos[#Headers],0),0),"")</f>
        <v/>
      </c>
      <c r="AV35" s="92" t="str">
        <f ca="1">IFERROR(VLOOKUP($C35,INDIRECT("Tbl"&amp;AV$14),MATCH("Puntos",TblP01[#Headers],0),0)*
VLOOKUP($C35,TblFactor[],MATCH("SVPT",TblFactor[#Headers],0),0)*
VLOOKUP($B35,TblGrupos[],MATCH("SVPT",TblGrupos[#Headers],0),0),"")</f>
        <v/>
      </c>
      <c r="AW35" s="93" t="str">
        <f ca="1">IFERROR(VLOOKUP($C35,INDIRECT("Tbl"&amp;AW$14),MATCH("Puntos",TblP01[#Headers],0),0)*
VLOOKUP($C35,TblFactor[],MATCH("SVPT",TblFactor[#Headers],0),0)*
VLOOKUP($B35,TblGrupos[],MATCH("SVPT",TblGrupos[#Headers],0),0),"")</f>
        <v/>
      </c>
      <c r="AX35" s="92" t="str">
        <f ca="1">IFERROR(VLOOKUP($C35,INDIRECT("Tbl"&amp;AX$14),MATCH("Puntos",TblP01[#Headers],0),0)*
VLOOKUP($C35,TblFactor[],MATCH("SVPT",TblFactor[#Headers],0),0)*
VLOOKUP($B35,TblGrupos[],MATCH("SVPT",TblGrupos[#Headers],0),0),"")</f>
        <v/>
      </c>
      <c r="AY35" s="93" t="str">
        <f ca="1">IFERROR(VLOOKUP($C35,INDIRECT("Tbl"&amp;AY$14),MATCH("Puntos",TblP01[#Headers],0),0)*
VLOOKUP($C35,TblFactor[],MATCH("SVPT",TblFactor[#Headers],0),0)*
VLOOKUP($B35,TblGrupos[],MATCH("SVPT",TblGrupos[#Headers],0),0),"")</f>
        <v/>
      </c>
      <c r="AZ35" s="92" t="str">
        <f ca="1">IFERROR(VLOOKUP($C35,INDIRECT("Tbl"&amp;AZ$14),MATCH("Puntos",TblP01[#Headers],0),0)*
VLOOKUP($C35,TblFactor[],MATCH("SVPT",TblFactor[#Headers],0),0)*
VLOOKUP($B35,TblGrupos[],MATCH("SVPT",TblGrupos[#Headers],0),0),"")</f>
        <v/>
      </c>
      <c r="BA35" s="93" t="str">
        <f ca="1">IFERROR(VLOOKUP($C35,INDIRECT("Tbl"&amp;BA$14),MATCH("Puntos",TblP01[#Headers],0),0)*
VLOOKUP($C35,TblFactor[],MATCH("SVPT",TblFactor[#Headers],0),0)*
VLOOKUP($B35,TblGrupos[],MATCH("SVPT",TblGrupos[#Headers],0),0),"")</f>
        <v/>
      </c>
      <c r="BB35" s="92" t="str">
        <f ca="1">IFERROR(VLOOKUP($C35,INDIRECT("Tbl"&amp;BB$14),MATCH("Puntos",TblP01[#Headers],0),0)*
VLOOKUP($C35,TblFactor[],MATCH("SVPT",TblFactor[#Headers],0),0)*
VLOOKUP($B35,TblGrupos[],MATCH("SVPT",TblGrupos[#Headers],0),0),"")</f>
        <v/>
      </c>
      <c r="BC35" s="93" t="str">
        <f ca="1">IFERROR(VLOOKUP($C35,INDIRECT("Tbl"&amp;BC$14),MATCH("Puntos",TblP01[#Headers],0),0)*
VLOOKUP($C35,TblFactor[],MATCH("SVPT",TblFactor[#Headers],0),0)*
VLOOKUP($B35,TblGrupos[],MATCH("SVPT",TblGrupos[#Headers],0),0),"")</f>
        <v/>
      </c>
      <c r="BD35" s="94" t="str">
        <f ca="1">IFERROR(VLOOKUP($C35,INDIRECT("Tbl"&amp;BD$14),MATCH("Puntos",TblP01[#Headers],0),0)*
VLOOKUP($C35,TblFactor[],MATCH("SVPT",TblFactor[#Headers],0),0)*
VLOOKUP($B35,TblGrupos[],MATCH("SVPT",TblGrupos[#Headers],0),0),"")</f>
        <v/>
      </c>
    </row>
    <row r="36" spans="1:56" ht="11.25" customHeight="1" x14ac:dyDescent="0.25">
      <c r="A36" s="147">
        <v>21</v>
      </c>
      <c r="B36" s="87" t="str">
        <f>IF($C36="","",IFERROR(VLOOKUP($C36,Tbl_ListFactores[],MATCH(B$15,Tbl_ListFactores[#Headers],0),0),""))</f>
        <v>zz</v>
      </c>
      <c r="C36" s="88" t="s">
        <v>21</v>
      </c>
      <c r="D36" s="88" t="str">
        <f>IF($C36="","",IFERROR(VLOOKUP($C36,Tbl_ListFactores[],MATCH(D$15,Tbl_ListFactores[#Headers],0),0),""))</f>
        <v/>
      </c>
      <c r="E36" s="89" t="str">
        <f>IF($C36="","",IFERROR(VLOOKUP($C36,Tbl_ListFactores[],MATCH(E$15,Tbl_ListFactores[#Headers],0),0),""))</f>
        <v/>
      </c>
      <c r="F36" s="90">
        <f t="shared" ca="1" si="33"/>
        <v>0</v>
      </c>
      <c r="G36" s="91" t="str">
        <f ca="1">IFERROR(VLOOKUP($C36,INDIRECT("Tbl"&amp;G$14),MATCH("Puntos",TblP01[#Headers],0),0)*
VLOOKUP($C36,TblFactor[],MATCH("SVPT",TblFactor[#Headers],0),0)*
VLOOKUP($B36,TblGrupos[],MATCH("SVPT",TblGrupos[#Headers],0),0),"")</f>
        <v/>
      </c>
      <c r="H36" s="92" t="str">
        <f ca="1">IFERROR(VLOOKUP($C36,INDIRECT("Tbl"&amp;H$14),MATCH("Puntos",TblP01[#Headers],0),0)*
VLOOKUP($C36,TblFactor[],MATCH("SVPT",TblFactor[#Headers],0),0)*
VLOOKUP($B36,TblGrupos[],MATCH("SVPT",TblGrupos[#Headers],0),0),"")</f>
        <v/>
      </c>
      <c r="I36" s="93" t="str">
        <f ca="1">IFERROR(VLOOKUP($C36,INDIRECT("Tbl"&amp;I$14),MATCH("Puntos",TblP01[#Headers],0),0)*
VLOOKUP($C36,TblFactor[],MATCH("SVPT",TblFactor[#Headers],0),0)*
VLOOKUP($B36,TblGrupos[],MATCH("SVPT",TblGrupos[#Headers],0),0),"")</f>
        <v/>
      </c>
      <c r="J36" s="92" t="str">
        <f ca="1">IFERROR(VLOOKUP($C36,INDIRECT("Tbl"&amp;J$14),MATCH("Puntos",TblP01[#Headers],0),0)*
VLOOKUP($C36,TblFactor[],MATCH("SVPT",TblFactor[#Headers],0),0)*
VLOOKUP($B36,TblGrupos[],MATCH("SVPT",TblGrupos[#Headers],0),0),"")</f>
        <v/>
      </c>
      <c r="K36" s="93" t="str">
        <f ca="1">IFERROR(VLOOKUP($C36,INDIRECT("Tbl"&amp;K$14),MATCH("Puntos",TblP01[#Headers],0),0)*
VLOOKUP($C36,TblFactor[],MATCH("SVPT",TblFactor[#Headers],0),0)*
VLOOKUP($B36,TblGrupos[],MATCH("SVPT",TblGrupos[#Headers],0),0),"")</f>
        <v/>
      </c>
      <c r="L36" s="92" t="str">
        <f ca="1">IFERROR(VLOOKUP($C36,INDIRECT("Tbl"&amp;L$14),MATCH("Puntos",TblP01[#Headers],0),0)*
VLOOKUP($C36,TblFactor[],MATCH("SVPT",TblFactor[#Headers],0),0)*
VLOOKUP($B36,TblGrupos[],MATCH("SVPT",TblGrupos[#Headers],0),0),"")</f>
        <v/>
      </c>
      <c r="M36" s="93" t="str">
        <f ca="1">IFERROR(VLOOKUP($C36,INDIRECT("Tbl"&amp;M$14),MATCH("Puntos",TblP01[#Headers],0),0)*
VLOOKUP($C36,TblFactor[],MATCH("SVPT",TblFactor[#Headers],0),0)*
VLOOKUP($B36,TblGrupos[],MATCH("SVPT",TblGrupos[#Headers],0),0),"")</f>
        <v/>
      </c>
      <c r="N36" s="92" t="str">
        <f ca="1">IFERROR(VLOOKUP($C36,INDIRECT("Tbl"&amp;N$14),MATCH("Puntos",TblP01[#Headers],0),0)*
VLOOKUP($C36,TblFactor[],MATCH("SVPT",TblFactor[#Headers],0),0)*
VLOOKUP($B36,TblGrupos[],MATCH("SVPT",TblGrupos[#Headers],0),0),"")</f>
        <v/>
      </c>
      <c r="O36" s="93" t="str">
        <f ca="1">IFERROR(VLOOKUP($C36,INDIRECT("Tbl"&amp;O$14),MATCH("Puntos",TblP01[#Headers],0),0)*
VLOOKUP($C36,TblFactor[],MATCH("SVPT",TblFactor[#Headers],0),0)*
VLOOKUP($B36,TblGrupos[],MATCH("SVPT",TblGrupos[#Headers],0),0),"")</f>
        <v/>
      </c>
      <c r="P36" s="92" t="str">
        <f ca="1">IFERROR(VLOOKUP($C36,INDIRECT("Tbl"&amp;P$14),MATCH("Puntos",TblP01[#Headers],0),0)*
VLOOKUP($C36,TblFactor[],MATCH("SVPT",TblFactor[#Headers],0),0)*
VLOOKUP($B36,TblGrupos[],MATCH("SVPT",TblGrupos[#Headers],0),0),"")</f>
        <v/>
      </c>
      <c r="Q36" s="93" t="str">
        <f ca="1">IFERROR(VLOOKUP($C36,INDIRECT("Tbl"&amp;Q$14),MATCH("Puntos",TblP01[#Headers],0),0)*
VLOOKUP($C36,TblFactor[],MATCH("SVPT",TblFactor[#Headers],0),0)*
VLOOKUP($B36,TblGrupos[],MATCH("SVPT",TblGrupos[#Headers],0),0),"")</f>
        <v/>
      </c>
      <c r="R36" s="92" t="str">
        <f ca="1">IFERROR(VLOOKUP($C36,INDIRECT("Tbl"&amp;R$14),MATCH("Puntos",TblP01[#Headers],0),0)*
VLOOKUP($C36,TblFactor[],MATCH("SVPT",TblFactor[#Headers],0),0)*
VLOOKUP($B36,TblGrupos[],MATCH("SVPT",TblGrupos[#Headers],0),0),"")</f>
        <v/>
      </c>
      <c r="S36" s="93" t="str">
        <f ca="1">IFERROR(VLOOKUP($C36,INDIRECT("Tbl"&amp;S$14),MATCH("Puntos",TblP01[#Headers],0),0)*
VLOOKUP($C36,TblFactor[],MATCH("SVPT",TblFactor[#Headers],0),0)*
VLOOKUP($B36,TblGrupos[],MATCH("SVPT",TblGrupos[#Headers],0),0),"")</f>
        <v/>
      </c>
      <c r="T36" s="92" t="str">
        <f ca="1">IFERROR(VLOOKUP($C36,INDIRECT("Tbl"&amp;T$14),MATCH("Puntos",TblP01[#Headers],0),0)*
VLOOKUP($C36,TblFactor[],MATCH("SVPT",TblFactor[#Headers],0),0)*
VLOOKUP($B36,TblGrupos[],MATCH("SVPT",TblGrupos[#Headers],0),0),"")</f>
        <v/>
      </c>
      <c r="U36" s="93" t="str">
        <f ca="1">IFERROR(VLOOKUP($C36,INDIRECT("Tbl"&amp;U$14),MATCH("Puntos",TblP01[#Headers],0),0)*
VLOOKUP($C36,TblFactor[],MATCH("SVPT",TblFactor[#Headers],0),0)*
VLOOKUP($B36,TblGrupos[],MATCH("SVPT",TblGrupos[#Headers],0),0),"")</f>
        <v/>
      </c>
      <c r="V36" s="92" t="str">
        <f ca="1">IFERROR(VLOOKUP($C36,INDIRECT("Tbl"&amp;V$14),MATCH("Puntos",TblP01[#Headers],0),0)*
VLOOKUP($C36,TblFactor[],MATCH("SVPT",TblFactor[#Headers],0),0)*
VLOOKUP($B36,TblGrupos[],MATCH("SVPT",TblGrupos[#Headers],0),0),"")</f>
        <v/>
      </c>
      <c r="W36" s="93" t="str">
        <f ca="1">IFERROR(VLOOKUP($C36,INDIRECT("Tbl"&amp;W$14),MATCH("Puntos",TblP01[#Headers],0),0)*
VLOOKUP($C36,TblFactor[],MATCH("SVPT",TblFactor[#Headers],0),0)*
VLOOKUP($B36,TblGrupos[],MATCH("SVPT",TblGrupos[#Headers],0),0),"")</f>
        <v/>
      </c>
      <c r="X36" s="92" t="str">
        <f ca="1">IFERROR(VLOOKUP($C36,INDIRECT("Tbl"&amp;X$14),MATCH("Puntos",TblP01[#Headers],0),0)*
VLOOKUP($C36,TblFactor[],MATCH("SVPT",TblFactor[#Headers],0),0)*
VLOOKUP($B36,TblGrupos[],MATCH("SVPT",TblGrupos[#Headers],0),0),"")</f>
        <v/>
      </c>
      <c r="Y36" s="93" t="str">
        <f ca="1">IFERROR(VLOOKUP($C36,INDIRECT("Tbl"&amp;Y$14),MATCH("Puntos",TblP01[#Headers],0),0)*
VLOOKUP($C36,TblFactor[],MATCH("SVPT",TblFactor[#Headers],0),0)*
VLOOKUP($B36,TblGrupos[],MATCH("SVPT",TblGrupos[#Headers],0),0),"")</f>
        <v/>
      </c>
      <c r="Z36" s="92" t="str">
        <f ca="1">IFERROR(VLOOKUP($C36,INDIRECT("Tbl"&amp;Z$14),MATCH("Puntos",TblP01[#Headers],0),0)*
VLOOKUP($C36,TblFactor[],MATCH("SVPT",TblFactor[#Headers],0),0)*
VLOOKUP($B36,TblGrupos[],MATCH("SVPT",TblGrupos[#Headers],0),0),"")</f>
        <v/>
      </c>
      <c r="AA36" s="93" t="str">
        <f ca="1">IFERROR(VLOOKUP($C36,INDIRECT("Tbl"&amp;AA$14),MATCH("Puntos",TblP01[#Headers],0),0)*
VLOOKUP($C36,TblFactor[],MATCH("SVPT",TblFactor[#Headers],0),0)*
VLOOKUP($B36,TblGrupos[],MATCH("SVPT",TblGrupos[#Headers],0),0),"")</f>
        <v/>
      </c>
      <c r="AB36" s="92" t="str">
        <f ca="1">IFERROR(VLOOKUP($C36,INDIRECT("Tbl"&amp;AB$14),MATCH("Puntos",TblP01[#Headers],0),0)*
VLOOKUP($C36,TblFactor[],MATCH("SVPT",TblFactor[#Headers],0),0)*
VLOOKUP($B36,TblGrupos[],MATCH("SVPT",TblGrupos[#Headers],0),0),"")</f>
        <v/>
      </c>
      <c r="AC36" s="93" t="str">
        <f ca="1">IFERROR(VLOOKUP($C36,INDIRECT("Tbl"&amp;AC$14),MATCH("Puntos",TblP01[#Headers],0),0)*
VLOOKUP($C36,TblFactor[],MATCH("SVPT",TblFactor[#Headers],0),0)*
VLOOKUP($B36,TblGrupos[],MATCH("SVPT",TblGrupos[#Headers],0),0),"")</f>
        <v/>
      </c>
      <c r="AD36" s="92" t="str">
        <f ca="1">IFERROR(VLOOKUP($C36,INDIRECT("Tbl"&amp;AD$14),MATCH("Puntos",TblP01[#Headers],0),0)*
VLOOKUP($C36,TblFactor[],MATCH("SVPT",TblFactor[#Headers],0),0)*
VLOOKUP($B36,TblGrupos[],MATCH("SVPT",TblGrupos[#Headers],0),0),"")</f>
        <v/>
      </c>
      <c r="AE36" s="93" t="str">
        <f ca="1">IFERROR(VLOOKUP($C36,INDIRECT("Tbl"&amp;AE$14),MATCH("Puntos",TblP01[#Headers],0),0)*
VLOOKUP($C36,TblFactor[],MATCH("SVPT",TblFactor[#Headers],0),0)*
VLOOKUP($B36,TblGrupos[],MATCH("SVPT",TblGrupos[#Headers],0),0),"")</f>
        <v/>
      </c>
      <c r="AF36" s="92" t="str">
        <f ca="1">IFERROR(VLOOKUP($C36,INDIRECT("Tbl"&amp;AF$14),MATCH("Puntos",TblP01[#Headers],0),0)*
VLOOKUP($C36,TblFactor[],MATCH("SVPT",TblFactor[#Headers],0),0)*
VLOOKUP($B36,TblGrupos[],MATCH("SVPT",TblGrupos[#Headers],0),0),"")</f>
        <v/>
      </c>
      <c r="AG36" s="93" t="str">
        <f ca="1">IFERROR(VLOOKUP($C36,INDIRECT("Tbl"&amp;AG$14),MATCH("Puntos",TblP01[#Headers],0),0)*
VLOOKUP($C36,TblFactor[],MATCH("SVPT",TblFactor[#Headers],0),0)*
VLOOKUP($B36,TblGrupos[],MATCH("SVPT",TblGrupos[#Headers],0),0),"")</f>
        <v/>
      </c>
      <c r="AH36" s="92" t="str">
        <f ca="1">IFERROR(VLOOKUP($C36,INDIRECT("Tbl"&amp;AH$14),MATCH("Puntos",TblP01[#Headers],0),0)*
VLOOKUP($C36,TblFactor[],MATCH("SVPT",TblFactor[#Headers],0),0)*
VLOOKUP($B36,TblGrupos[],MATCH("SVPT",TblGrupos[#Headers],0),0),"")</f>
        <v/>
      </c>
      <c r="AI36" s="93" t="str">
        <f ca="1">IFERROR(VLOOKUP($C36,INDIRECT("Tbl"&amp;AI$14),MATCH("Puntos",TblP01[#Headers],0),0)*
VLOOKUP($C36,TblFactor[],MATCH("SVPT",TblFactor[#Headers],0),0)*
VLOOKUP($B36,TblGrupos[],MATCH("SVPT",TblGrupos[#Headers],0),0),"")</f>
        <v/>
      </c>
      <c r="AJ36" s="92" t="str">
        <f ca="1">IFERROR(VLOOKUP($C36,INDIRECT("Tbl"&amp;AJ$14),MATCH("Puntos",TblP01[#Headers],0),0)*
VLOOKUP($C36,TblFactor[],MATCH("SVPT",TblFactor[#Headers],0),0)*
VLOOKUP($B36,TblGrupos[],MATCH("SVPT",TblGrupos[#Headers],0),0),"")</f>
        <v/>
      </c>
      <c r="AK36" s="93" t="str">
        <f ca="1">IFERROR(VLOOKUP($C36,INDIRECT("Tbl"&amp;AK$14),MATCH("Puntos",TblP01[#Headers],0),0)*
VLOOKUP($C36,TblFactor[],MATCH("SVPT",TblFactor[#Headers],0),0)*
VLOOKUP($B36,TblGrupos[],MATCH("SVPT",TblGrupos[#Headers],0),0),"")</f>
        <v/>
      </c>
      <c r="AL36" s="92" t="str">
        <f ca="1">IFERROR(VLOOKUP($C36,INDIRECT("Tbl"&amp;AL$14),MATCH("Puntos",TblP01[#Headers],0),0)*
VLOOKUP($C36,TblFactor[],MATCH("SVPT",TblFactor[#Headers],0),0)*
VLOOKUP($B36,TblGrupos[],MATCH("SVPT",TblGrupos[#Headers],0),0),"")</f>
        <v/>
      </c>
      <c r="AM36" s="93" t="str">
        <f ca="1">IFERROR(VLOOKUP($C36,INDIRECT("Tbl"&amp;AM$14),MATCH("Puntos",TblP01[#Headers],0),0)*
VLOOKUP($C36,TblFactor[],MATCH("SVPT",TblFactor[#Headers],0),0)*
VLOOKUP($B36,TblGrupos[],MATCH("SVPT",TblGrupos[#Headers],0),0),"")</f>
        <v/>
      </c>
      <c r="AN36" s="92" t="str">
        <f ca="1">IFERROR(VLOOKUP($C36,INDIRECT("Tbl"&amp;AN$14),MATCH("Puntos",TblP01[#Headers],0),0)*
VLOOKUP($C36,TblFactor[],MATCH("SVPT",TblFactor[#Headers],0),0)*
VLOOKUP($B36,TblGrupos[],MATCH("SVPT",TblGrupos[#Headers],0),0),"")</f>
        <v/>
      </c>
      <c r="AO36" s="93" t="str">
        <f ca="1">IFERROR(VLOOKUP($C36,INDIRECT("Tbl"&amp;AO$14),MATCH("Puntos",TblP01[#Headers],0),0)*
VLOOKUP($C36,TblFactor[],MATCH("SVPT",TblFactor[#Headers],0),0)*
VLOOKUP($B36,TblGrupos[],MATCH("SVPT",TblGrupos[#Headers],0),0),"")</f>
        <v/>
      </c>
      <c r="AP36" s="92" t="str">
        <f ca="1">IFERROR(VLOOKUP($C36,INDIRECT("Tbl"&amp;AP$14),MATCH("Puntos",TblP01[#Headers],0),0)*
VLOOKUP($C36,TblFactor[],MATCH("SVPT",TblFactor[#Headers],0),0)*
VLOOKUP($B36,TblGrupos[],MATCH("SVPT",TblGrupos[#Headers],0),0),"")</f>
        <v/>
      </c>
      <c r="AQ36" s="93" t="str">
        <f ca="1">IFERROR(VLOOKUP($C36,INDIRECT("Tbl"&amp;AQ$14),MATCH("Puntos",TblP01[#Headers],0),0)*
VLOOKUP($C36,TblFactor[],MATCH("SVPT",TblFactor[#Headers],0),0)*
VLOOKUP($B36,TblGrupos[],MATCH("SVPT",TblGrupos[#Headers],0),0),"")</f>
        <v/>
      </c>
      <c r="AR36" s="92" t="str">
        <f ca="1">IFERROR(VLOOKUP($C36,INDIRECT("Tbl"&amp;AR$14),MATCH("Puntos",TblP01[#Headers],0),0)*
VLOOKUP($C36,TblFactor[],MATCH("SVPT",TblFactor[#Headers],0),0)*
VLOOKUP($B36,TblGrupos[],MATCH("SVPT",TblGrupos[#Headers],0),0),"")</f>
        <v/>
      </c>
      <c r="AS36" s="93" t="str">
        <f ca="1">IFERROR(VLOOKUP($C36,INDIRECT("Tbl"&amp;AS$14),MATCH("Puntos",TblP01[#Headers],0),0)*
VLOOKUP($C36,TblFactor[],MATCH("SVPT",TblFactor[#Headers],0),0)*
VLOOKUP($B36,TblGrupos[],MATCH("SVPT",TblGrupos[#Headers],0),0),"")</f>
        <v/>
      </c>
      <c r="AT36" s="92" t="str">
        <f ca="1">IFERROR(VLOOKUP($C36,INDIRECT("Tbl"&amp;AT$14),MATCH("Puntos",TblP01[#Headers],0),0)*
VLOOKUP($C36,TblFactor[],MATCH("SVPT",TblFactor[#Headers],0),0)*
VLOOKUP($B36,TblGrupos[],MATCH("SVPT",TblGrupos[#Headers],0),0),"")</f>
        <v/>
      </c>
      <c r="AU36" s="93" t="str">
        <f ca="1">IFERROR(VLOOKUP($C36,INDIRECT("Tbl"&amp;AU$14),MATCH("Puntos",TblP01[#Headers],0),0)*
VLOOKUP($C36,TblFactor[],MATCH("SVPT",TblFactor[#Headers],0),0)*
VLOOKUP($B36,TblGrupos[],MATCH("SVPT",TblGrupos[#Headers],0),0),"")</f>
        <v/>
      </c>
      <c r="AV36" s="92" t="str">
        <f ca="1">IFERROR(VLOOKUP($C36,INDIRECT("Tbl"&amp;AV$14),MATCH("Puntos",TblP01[#Headers],0),0)*
VLOOKUP($C36,TblFactor[],MATCH("SVPT",TblFactor[#Headers],0),0)*
VLOOKUP($B36,TblGrupos[],MATCH("SVPT",TblGrupos[#Headers],0),0),"")</f>
        <v/>
      </c>
      <c r="AW36" s="93" t="str">
        <f ca="1">IFERROR(VLOOKUP($C36,INDIRECT("Tbl"&amp;AW$14),MATCH("Puntos",TblP01[#Headers],0),0)*
VLOOKUP($C36,TblFactor[],MATCH("SVPT",TblFactor[#Headers],0),0)*
VLOOKUP($B36,TblGrupos[],MATCH("SVPT",TblGrupos[#Headers],0),0),"")</f>
        <v/>
      </c>
      <c r="AX36" s="92" t="str">
        <f ca="1">IFERROR(VLOOKUP($C36,INDIRECT("Tbl"&amp;AX$14),MATCH("Puntos",TblP01[#Headers],0),0)*
VLOOKUP($C36,TblFactor[],MATCH("SVPT",TblFactor[#Headers],0),0)*
VLOOKUP($B36,TblGrupos[],MATCH("SVPT",TblGrupos[#Headers],0),0),"")</f>
        <v/>
      </c>
      <c r="AY36" s="93" t="str">
        <f ca="1">IFERROR(VLOOKUP($C36,INDIRECT("Tbl"&amp;AY$14),MATCH("Puntos",TblP01[#Headers],0),0)*
VLOOKUP($C36,TblFactor[],MATCH("SVPT",TblFactor[#Headers],0),0)*
VLOOKUP($B36,TblGrupos[],MATCH("SVPT",TblGrupos[#Headers],0),0),"")</f>
        <v/>
      </c>
      <c r="AZ36" s="92" t="str">
        <f ca="1">IFERROR(VLOOKUP($C36,INDIRECT("Tbl"&amp;AZ$14),MATCH("Puntos",TblP01[#Headers],0),0)*
VLOOKUP($C36,TblFactor[],MATCH("SVPT",TblFactor[#Headers],0),0)*
VLOOKUP($B36,TblGrupos[],MATCH("SVPT",TblGrupos[#Headers],0),0),"")</f>
        <v/>
      </c>
      <c r="BA36" s="93" t="str">
        <f ca="1">IFERROR(VLOOKUP($C36,INDIRECT("Tbl"&amp;BA$14),MATCH("Puntos",TblP01[#Headers],0),0)*
VLOOKUP($C36,TblFactor[],MATCH("SVPT",TblFactor[#Headers],0),0)*
VLOOKUP($B36,TblGrupos[],MATCH("SVPT",TblGrupos[#Headers],0),0),"")</f>
        <v/>
      </c>
      <c r="BB36" s="92" t="str">
        <f ca="1">IFERROR(VLOOKUP($C36,INDIRECT("Tbl"&amp;BB$14),MATCH("Puntos",TblP01[#Headers],0),0)*
VLOOKUP($C36,TblFactor[],MATCH("SVPT",TblFactor[#Headers],0),0)*
VLOOKUP($B36,TblGrupos[],MATCH("SVPT",TblGrupos[#Headers],0),0),"")</f>
        <v/>
      </c>
      <c r="BC36" s="93" t="str">
        <f ca="1">IFERROR(VLOOKUP($C36,INDIRECT("Tbl"&amp;BC$14),MATCH("Puntos",TblP01[#Headers],0),0)*
VLOOKUP($C36,TblFactor[],MATCH("SVPT",TblFactor[#Headers],0),0)*
VLOOKUP($B36,TblGrupos[],MATCH("SVPT",TblGrupos[#Headers],0),0),"")</f>
        <v/>
      </c>
      <c r="BD36" s="94" t="str">
        <f ca="1">IFERROR(VLOOKUP($C36,INDIRECT("Tbl"&amp;BD$14),MATCH("Puntos",TblP01[#Headers],0),0)*
VLOOKUP($C36,TblFactor[],MATCH("SVPT",TblFactor[#Headers],0),0)*
VLOOKUP($B36,TblGrupos[],MATCH("SVPT",TblGrupos[#Headers],0),0),"")</f>
        <v/>
      </c>
    </row>
    <row r="37" spans="1:56" ht="11.25" customHeight="1" x14ac:dyDescent="0.25">
      <c r="A37" s="147">
        <v>22</v>
      </c>
      <c r="B37" s="87" t="str">
        <f>IF($C37="","",IFERROR(VLOOKUP($C37,Tbl_ListFactores[],MATCH(B$15,Tbl_ListFactores[#Headers],0),0),""))</f>
        <v>zz</v>
      </c>
      <c r="C37" s="88" t="s">
        <v>22</v>
      </c>
      <c r="D37" s="88" t="str">
        <f>IF($C37="","",IFERROR(VLOOKUP($C37,Tbl_ListFactores[],MATCH(D$15,Tbl_ListFactores[#Headers],0),0),""))</f>
        <v/>
      </c>
      <c r="E37" s="89" t="str">
        <f>IF($C37="","",IFERROR(VLOOKUP($C37,Tbl_ListFactores[],MATCH(E$15,Tbl_ListFactores[#Headers],0),0),""))</f>
        <v/>
      </c>
      <c r="F37" s="90">
        <f t="shared" ca="1" si="33"/>
        <v>0</v>
      </c>
      <c r="G37" s="91" t="str">
        <f ca="1">IFERROR(VLOOKUP($C37,INDIRECT("Tbl"&amp;G$14),MATCH("Puntos",TblP01[#Headers],0),0)*
VLOOKUP($C37,TblFactor[],MATCH("SVPT",TblFactor[#Headers],0),0)*
VLOOKUP($B37,TblGrupos[],MATCH("SVPT",TblGrupos[#Headers],0),0),"")</f>
        <v/>
      </c>
      <c r="H37" s="92" t="str">
        <f ca="1">IFERROR(VLOOKUP($C37,INDIRECT("Tbl"&amp;H$14),MATCH("Puntos",TblP01[#Headers],0),0)*
VLOOKUP($C37,TblFactor[],MATCH("SVPT",TblFactor[#Headers],0),0)*
VLOOKUP($B37,TblGrupos[],MATCH("SVPT",TblGrupos[#Headers],0),0),"")</f>
        <v/>
      </c>
      <c r="I37" s="93" t="str">
        <f ca="1">IFERROR(VLOOKUP($C37,INDIRECT("Tbl"&amp;I$14),MATCH("Puntos",TblP01[#Headers],0),0)*
VLOOKUP($C37,TblFactor[],MATCH("SVPT",TblFactor[#Headers],0),0)*
VLOOKUP($B37,TblGrupos[],MATCH("SVPT",TblGrupos[#Headers],0),0),"")</f>
        <v/>
      </c>
      <c r="J37" s="92" t="str">
        <f ca="1">IFERROR(VLOOKUP($C37,INDIRECT("Tbl"&amp;J$14),MATCH("Puntos",TblP01[#Headers],0),0)*
VLOOKUP($C37,TblFactor[],MATCH("SVPT",TblFactor[#Headers],0),0)*
VLOOKUP($B37,TblGrupos[],MATCH("SVPT",TblGrupos[#Headers],0),0),"")</f>
        <v/>
      </c>
      <c r="K37" s="93" t="str">
        <f ca="1">IFERROR(VLOOKUP($C37,INDIRECT("Tbl"&amp;K$14),MATCH("Puntos",TblP01[#Headers],0),0)*
VLOOKUP($C37,TblFactor[],MATCH("SVPT",TblFactor[#Headers],0),0)*
VLOOKUP($B37,TblGrupos[],MATCH("SVPT",TblGrupos[#Headers],0),0),"")</f>
        <v/>
      </c>
      <c r="L37" s="92" t="str">
        <f ca="1">IFERROR(VLOOKUP($C37,INDIRECT("Tbl"&amp;L$14),MATCH("Puntos",TblP01[#Headers],0),0)*
VLOOKUP($C37,TblFactor[],MATCH("SVPT",TblFactor[#Headers],0),0)*
VLOOKUP($B37,TblGrupos[],MATCH("SVPT",TblGrupos[#Headers],0),0),"")</f>
        <v/>
      </c>
      <c r="M37" s="93" t="str">
        <f ca="1">IFERROR(VLOOKUP($C37,INDIRECT("Tbl"&amp;M$14),MATCH("Puntos",TblP01[#Headers],0),0)*
VLOOKUP($C37,TblFactor[],MATCH("SVPT",TblFactor[#Headers],0),0)*
VLOOKUP($B37,TblGrupos[],MATCH("SVPT",TblGrupos[#Headers],0),0),"")</f>
        <v/>
      </c>
      <c r="N37" s="92" t="str">
        <f ca="1">IFERROR(VLOOKUP($C37,INDIRECT("Tbl"&amp;N$14),MATCH("Puntos",TblP01[#Headers],0),0)*
VLOOKUP($C37,TblFactor[],MATCH("SVPT",TblFactor[#Headers],0),0)*
VLOOKUP($B37,TblGrupos[],MATCH("SVPT",TblGrupos[#Headers],0),0),"")</f>
        <v/>
      </c>
      <c r="O37" s="93" t="str">
        <f ca="1">IFERROR(VLOOKUP($C37,INDIRECT("Tbl"&amp;O$14),MATCH("Puntos",TblP01[#Headers],0),0)*
VLOOKUP($C37,TblFactor[],MATCH("SVPT",TblFactor[#Headers],0),0)*
VLOOKUP($B37,TblGrupos[],MATCH("SVPT",TblGrupos[#Headers],0),0),"")</f>
        <v/>
      </c>
      <c r="P37" s="92" t="str">
        <f ca="1">IFERROR(VLOOKUP($C37,INDIRECT("Tbl"&amp;P$14),MATCH("Puntos",TblP01[#Headers],0),0)*
VLOOKUP($C37,TblFactor[],MATCH("SVPT",TblFactor[#Headers],0),0)*
VLOOKUP($B37,TblGrupos[],MATCH("SVPT",TblGrupos[#Headers],0),0),"")</f>
        <v/>
      </c>
      <c r="Q37" s="93" t="str">
        <f ca="1">IFERROR(VLOOKUP($C37,INDIRECT("Tbl"&amp;Q$14),MATCH("Puntos",TblP01[#Headers],0),0)*
VLOOKUP($C37,TblFactor[],MATCH("SVPT",TblFactor[#Headers],0),0)*
VLOOKUP($B37,TblGrupos[],MATCH("SVPT",TblGrupos[#Headers],0),0),"")</f>
        <v/>
      </c>
      <c r="R37" s="92" t="str">
        <f ca="1">IFERROR(VLOOKUP($C37,INDIRECT("Tbl"&amp;R$14),MATCH("Puntos",TblP01[#Headers],0),0)*
VLOOKUP($C37,TblFactor[],MATCH("SVPT",TblFactor[#Headers],0),0)*
VLOOKUP($B37,TblGrupos[],MATCH("SVPT",TblGrupos[#Headers],0),0),"")</f>
        <v/>
      </c>
      <c r="S37" s="93" t="str">
        <f ca="1">IFERROR(VLOOKUP($C37,INDIRECT("Tbl"&amp;S$14),MATCH("Puntos",TblP01[#Headers],0),0)*
VLOOKUP($C37,TblFactor[],MATCH("SVPT",TblFactor[#Headers],0),0)*
VLOOKUP($B37,TblGrupos[],MATCH("SVPT",TblGrupos[#Headers],0),0),"")</f>
        <v/>
      </c>
      <c r="T37" s="92" t="str">
        <f ca="1">IFERROR(VLOOKUP($C37,INDIRECT("Tbl"&amp;T$14),MATCH("Puntos",TblP01[#Headers],0),0)*
VLOOKUP($C37,TblFactor[],MATCH("SVPT",TblFactor[#Headers],0),0)*
VLOOKUP($B37,TblGrupos[],MATCH("SVPT",TblGrupos[#Headers],0),0),"")</f>
        <v/>
      </c>
      <c r="U37" s="93" t="str">
        <f ca="1">IFERROR(VLOOKUP($C37,INDIRECT("Tbl"&amp;U$14),MATCH("Puntos",TblP01[#Headers],0),0)*
VLOOKUP($C37,TblFactor[],MATCH("SVPT",TblFactor[#Headers],0),0)*
VLOOKUP($B37,TblGrupos[],MATCH("SVPT",TblGrupos[#Headers],0),0),"")</f>
        <v/>
      </c>
      <c r="V37" s="92" t="str">
        <f ca="1">IFERROR(VLOOKUP($C37,INDIRECT("Tbl"&amp;V$14),MATCH("Puntos",TblP01[#Headers],0),0)*
VLOOKUP($C37,TblFactor[],MATCH("SVPT",TblFactor[#Headers],0),0)*
VLOOKUP($B37,TblGrupos[],MATCH("SVPT",TblGrupos[#Headers],0),0),"")</f>
        <v/>
      </c>
      <c r="W37" s="93" t="str">
        <f ca="1">IFERROR(VLOOKUP($C37,INDIRECT("Tbl"&amp;W$14),MATCH("Puntos",TblP01[#Headers],0),0)*
VLOOKUP($C37,TblFactor[],MATCH("SVPT",TblFactor[#Headers],0),0)*
VLOOKUP($B37,TblGrupos[],MATCH("SVPT",TblGrupos[#Headers],0),0),"")</f>
        <v/>
      </c>
      <c r="X37" s="92" t="str">
        <f ca="1">IFERROR(VLOOKUP($C37,INDIRECT("Tbl"&amp;X$14),MATCH("Puntos",TblP01[#Headers],0),0)*
VLOOKUP($C37,TblFactor[],MATCH("SVPT",TblFactor[#Headers],0),0)*
VLOOKUP($B37,TblGrupos[],MATCH("SVPT",TblGrupos[#Headers],0),0),"")</f>
        <v/>
      </c>
      <c r="Y37" s="93" t="str">
        <f ca="1">IFERROR(VLOOKUP($C37,INDIRECT("Tbl"&amp;Y$14),MATCH("Puntos",TblP01[#Headers],0),0)*
VLOOKUP($C37,TblFactor[],MATCH("SVPT",TblFactor[#Headers],0),0)*
VLOOKUP($B37,TblGrupos[],MATCH("SVPT",TblGrupos[#Headers],0),0),"")</f>
        <v/>
      </c>
      <c r="Z37" s="92" t="str">
        <f ca="1">IFERROR(VLOOKUP($C37,INDIRECT("Tbl"&amp;Z$14),MATCH("Puntos",TblP01[#Headers],0),0)*
VLOOKUP($C37,TblFactor[],MATCH("SVPT",TblFactor[#Headers],0),0)*
VLOOKUP($B37,TblGrupos[],MATCH("SVPT",TblGrupos[#Headers],0),0),"")</f>
        <v/>
      </c>
      <c r="AA37" s="93" t="str">
        <f ca="1">IFERROR(VLOOKUP($C37,INDIRECT("Tbl"&amp;AA$14),MATCH("Puntos",TblP01[#Headers],0),0)*
VLOOKUP($C37,TblFactor[],MATCH("SVPT",TblFactor[#Headers],0),0)*
VLOOKUP($B37,TblGrupos[],MATCH("SVPT",TblGrupos[#Headers],0),0),"")</f>
        <v/>
      </c>
      <c r="AB37" s="92" t="str">
        <f ca="1">IFERROR(VLOOKUP($C37,INDIRECT("Tbl"&amp;AB$14),MATCH("Puntos",TblP01[#Headers],0),0)*
VLOOKUP($C37,TblFactor[],MATCH("SVPT",TblFactor[#Headers],0),0)*
VLOOKUP($B37,TblGrupos[],MATCH("SVPT",TblGrupos[#Headers],0),0),"")</f>
        <v/>
      </c>
      <c r="AC37" s="93" t="str">
        <f ca="1">IFERROR(VLOOKUP($C37,INDIRECT("Tbl"&amp;AC$14),MATCH("Puntos",TblP01[#Headers],0),0)*
VLOOKUP($C37,TblFactor[],MATCH("SVPT",TblFactor[#Headers],0),0)*
VLOOKUP($B37,TblGrupos[],MATCH("SVPT",TblGrupos[#Headers],0),0),"")</f>
        <v/>
      </c>
      <c r="AD37" s="92" t="str">
        <f ca="1">IFERROR(VLOOKUP($C37,INDIRECT("Tbl"&amp;AD$14),MATCH("Puntos",TblP01[#Headers],0),0)*
VLOOKUP($C37,TblFactor[],MATCH("SVPT",TblFactor[#Headers],0),0)*
VLOOKUP($B37,TblGrupos[],MATCH("SVPT",TblGrupos[#Headers],0),0),"")</f>
        <v/>
      </c>
      <c r="AE37" s="93" t="str">
        <f ca="1">IFERROR(VLOOKUP($C37,INDIRECT("Tbl"&amp;AE$14),MATCH("Puntos",TblP01[#Headers],0),0)*
VLOOKUP($C37,TblFactor[],MATCH("SVPT",TblFactor[#Headers],0),0)*
VLOOKUP($B37,TblGrupos[],MATCH("SVPT",TblGrupos[#Headers],0),0),"")</f>
        <v/>
      </c>
      <c r="AF37" s="92" t="str">
        <f ca="1">IFERROR(VLOOKUP($C37,INDIRECT("Tbl"&amp;AF$14),MATCH("Puntos",TblP01[#Headers],0),0)*
VLOOKUP($C37,TblFactor[],MATCH("SVPT",TblFactor[#Headers],0),0)*
VLOOKUP($B37,TblGrupos[],MATCH("SVPT",TblGrupos[#Headers],0),0),"")</f>
        <v/>
      </c>
      <c r="AG37" s="93" t="str">
        <f ca="1">IFERROR(VLOOKUP($C37,INDIRECT("Tbl"&amp;AG$14),MATCH("Puntos",TblP01[#Headers],0),0)*
VLOOKUP($C37,TblFactor[],MATCH("SVPT",TblFactor[#Headers],0),0)*
VLOOKUP($B37,TblGrupos[],MATCH("SVPT",TblGrupos[#Headers],0),0),"")</f>
        <v/>
      </c>
      <c r="AH37" s="92" t="str">
        <f ca="1">IFERROR(VLOOKUP($C37,INDIRECT("Tbl"&amp;AH$14),MATCH("Puntos",TblP01[#Headers],0),0)*
VLOOKUP($C37,TblFactor[],MATCH("SVPT",TblFactor[#Headers],0),0)*
VLOOKUP($B37,TblGrupos[],MATCH("SVPT",TblGrupos[#Headers],0),0),"")</f>
        <v/>
      </c>
      <c r="AI37" s="93" t="str">
        <f ca="1">IFERROR(VLOOKUP($C37,INDIRECT("Tbl"&amp;AI$14),MATCH("Puntos",TblP01[#Headers],0),0)*
VLOOKUP($C37,TblFactor[],MATCH("SVPT",TblFactor[#Headers],0),0)*
VLOOKUP($B37,TblGrupos[],MATCH("SVPT",TblGrupos[#Headers],0),0),"")</f>
        <v/>
      </c>
      <c r="AJ37" s="92" t="str">
        <f ca="1">IFERROR(VLOOKUP($C37,INDIRECT("Tbl"&amp;AJ$14),MATCH("Puntos",TblP01[#Headers],0),0)*
VLOOKUP($C37,TblFactor[],MATCH("SVPT",TblFactor[#Headers],0),0)*
VLOOKUP($B37,TblGrupos[],MATCH("SVPT",TblGrupos[#Headers],0),0),"")</f>
        <v/>
      </c>
      <c r="AK37" s="93" t="str">
        <f ca="1">IFERROR(VLOOKUP($C37,INDIRECT("Tbl"&amp;AK$14),MATCH("Puntos",TblP01[#Headers],0),0)*
VLOOKUP($C37,TblFactor[],MATCH("SVPT",TblFactor[#Headers],0),0)*
VLOOKUP($B37,TblGrupos[],MATCH("SVPT",TblGrupos[#Headers],0),0),"")</f>
        <v/>
      </c>
      <c r="AL37" s="92" t="str">
        <f ca="1">IFERROR(VLOOKUP($C37,INDIRECT("Tbl"&amp;AL$14),MATCH("Puntos",TblP01[#Headers],0),0)*
VLOOKUP($C37,TblFactor[],MATCH("SVPT",TblFactor[#Headers],0),0)*
VLOOKUP($B37,TblGrupos[],MATCH("SVPT",TblGrupos[#Headers],0),0),"")</f>
        <v/>
      </c>
      <c r="AM37" s="93" t="str">
        <f ca="1">IFERROR(VLOOKUP($C37,INDIRECT("Tbl"&amp;AM$14),MATCH("Puntos",TblP01[#Headers],0),0)*
VLOOKUP($C37,TblFactor[],MATCH("SVPT",TblFactor[#Headers],0),0)*
VLOOKUP($B37,TblGrupos[],MATCH("SVPT",TblGrupos[#Headers],0),0),"")</f>
        <v/>
      </c>
      <c r="AN37" s="92" t="str">
        <f ca="1">IFERROR(VLOOKUP($C37,INDIRECT("Tbl"&amp;AN$14),MATCH("Puntos",TblP01[#Headers],0),0)*
VLOOKUP($C37,TblFactor[],MATCH("SVPT",TblFactor[#Headers],0),0)*
VLOOKUP($B37,TblGrupos[],MATCH("SVPT",TblGrupos[#Headers],0),0),"")</f>
        <v/>
      </c>
      <c r="AO37" s="93" t="str">
        <f ca="1">IFERROR(VLOOKUP($C37,INDIRECT("Tbl"&amp;AO$14),MATCH("Puntos",TblP01[#Headers],0),0)*
VLOOKUP($C37,TblFactor[],MATCH("SVPT",TblFactor[#Headers],0),0)*
VLOOKUP($B37,TblGrupos[],MATCH("SVPT",TblGrupos[#Headers],0),0),"")</f>
        <v/>
      </c>
      <c r="AP37" s="92" t="str">
        <f ca="1">IFERROR(VLOOKUP($C37,INDIRECT("Tbl"&amp;AP$14),MATCH("Puntos",TblP01[#Headers],0),0)*
VLOOKUP($C37,TblFactor[],MATCH("SVPT",TblFactor[#Headers],0),0)*
VLOOKUP($B37,TblGrupos[],MATCH("SVPT",TblGrupos[#Headers],0),0),"")</f>
        <v/>
      </c>
      <c r="AQ37" s="93" t="str">
        <f ca="1">IFERROR(VLOOKUP($C37,INDIRECT("Tbl"&amp;AQ$14),MATCH("Puntos",TblP01[#Headers],0),0)*
VLOOKUP($C37,TblFactor[],MATCH("SVPT",TblFactor[#Headers],0),0)*
VLOOKUP($B37,TblGrupos[],MATCH("SVPT",TblGrupos[#Headers],0),0),"")</f>
        <v/>
      </c>
      <c r="AR37" s="92" t="str">
        <f ca="1">IFERROR(VLOOKUP($C37,INDIRECT("Tbl"&amp;AR$14),MATCH("Puntos",TblP01[#Headers],0),0)*
VLOOKUP($C37,TblFactor[],MATCH("SVPT",TblFactor[#Headers],0),0)*
VLOOKUP($B37,TblGrupos[],MATCH("SVPT",TblGrupos[#Headers],0),0),"")</f>
        <v/>
      </c>
      <c r="AS37" s="93" t="str">
        <f ca="1">IFERROR(VLOOKUP($C37,INDIRECT("Tbl"&amp;AS$14),MATCH("Puntos",TblP01[#Headers],0),0)*
VLOOKUP($C37,TblFactor[],MATCH("SVPT",TblFactor[#Headers],0),0)*
VLOOKUP($B37,TblGrupos[],MATCH("SVPT",TblGrupos[#Headers],0),0),"")</f>
        <v/>
      </c>
      <c r="AT37" s="92" t="str">
        <f ca="1">IFERROR(VLOOKUP($C37,INDIRECT("Tbl"&amp;AT$14),MATCH("Puntos",TblP01[#Headers],0),0)*
VLOOKUP($C37,TblFactor[],MATCH("SVPT",TblFactor[#Headers],0),0)*
VLOOKUP($B37,TblGrupos[],MATCH("SVPT",TblGrupos[#Headers],0),0),"")</f>
        <v/>
      </c>
      <c r="AU37" s="93" t="str">
        <f ca="1">IFERROR(VLOOKUP($C37,INDIRECT("Tbl"&amp;AU$14),MATCH("Puntos",TblP01[#Headers],0),0)*
VLOOKUP($C37,TblFactor[],MATCH("SVPT",TblFactor[#Headers],0),0)*
VLOOKUP($B37,TblGrupos[],MATCH("SVPT",TblGrupos[#Headers],0),0),"")</f>
        <v/>
      </c>
      <c r="AV37" s="92" t="str">
        <f ca="1">IFERROR(VLOOKUP($C37,INDIRECT("Tbl"&amp;AV$14),MATCH("Puntos",TblP01[#Headers],0),0)*
VLOOKUP($C37,TblFactor[],MATCH("SVPT",TblFactor[#Headers],0),0)*
VLOOKUP($B37,TblGrupos[],MATCH("SVPT",TblGrupos[#Headers],0),0),"")</f>
        <v/>
      </c>
      <c r="AW37" s="93" t="str">
        <f ca="1">IFERROR(VLOOKUP($C37,INDIRECT("Tbl"&amp;AW$14),MATCH("Puntos",TblP01[#Headers],0),0)*
VLOOKUP($C37,TblFactor[],MATCH("SVPT",TblFactor[#Headers],0),0)*
VLOOKUP($B37,TblGrupos[],MATCH("SVPT",TblGrupos[#Headers],0),0),"")</f>
        <v/>
      </c>
      <c r="AX37" s="92" t="str">
        <f ca="1">IFERROR(VLOOKUP($C37,INDIRECT("Tbl"&amp;AX$14),MATCH("Puntos",TblP01[#Headers],0),0)*
VLOOKUP($C37,TblFactor[],MATCH("SVPT",TblFactor[#Headers],0),0)*
VLOOKUP($B37,TblGrupos[],MATCH("SVPT",TblGrupos[#Headers],0),0),"")</f>
        <v/>
      </c>
      <c r="AY37" s="93" t="str">
        <f ca="1">IFERROR(VLOOKUP($C37,INDIRECT("Tbl"&amp;AY$14),MATCH("Puntos",TblP01[#Headers],0),0)*
VLOOKUP($C37,TblFactor[],MATCH("SVPT",TblFactor[#Headers],0),0)*
VLOOKUP($B37,TblGrupos[],MATCH("SVPT",TblGrupos[#Headers],0),0),"")</f>
        <v/>
      </c>
      <c r="AZ37" s="92" t="str">
        <f ca="1">IFERROR(VLOOKUP($C37,INDIRECT("Tbl"&amp;AZ$14),MATCH("Puntos",TblP01[#Headers],0),0)*
VLOOKUP($C37,TblFactor[],MATCH("SVPT",TblFactor[#Headers],0),0)*
VLOOKUP($B37,TblGrupos[],MATCH("SVPT",TblGrupos[#Headers],0),0),"")</f>
        <v/>
      </c>
      <c r="BA37" s="93" t="str">
        <f ca="1">IFERROR(VLOOKUP($C37,INDIRECT("Tbl"&amp;BA$14),MATCH("Puntos",TblP01[#Headers],0),0)*
VLOOKUP($C37,TblFactor[],MATCH("SVPT",TblFactor[#Headers],0),0)*
VLOOKUP($B37,TblGrupos[],MATCH("SVPT",TblGrupos[#Headers],0),0),"")</f>
        <v/>
      </c>
      <c r="BB37" s="92" t="str">
        <f ca="1">IFERROR(VLOOKUP($C37,INDIRECT("Tbl"&amp;BB$14),MATCH("Puntos",TblP01[#Headers],0),0)*
VLOOKUP($C37,TblFactor[],MATCH("SVPT",TblFactor[#Headers],0),0)*
VLOOKUP($B37,TblGrupos[],MATCH("SVPT",TblGrupos[#Headers],0),0),"")</f>
        <v/>
      </c>
      <c r="BC37" s="93" t="str">
        <f ca="1">IFERROR(VLOOKUP($C37,INDIRECT("Tbl"&amp;BC$14),MATCH("Puntos",TblP01[#Headers],0),0)*
VLOOKUP($C37,TblFactor[],MATCH("SVPT",TblFactor[#Headers],0),0)*
VLOOKUP($B37,TblGrupos[],MATCH("SVPT",TblGrupos[#Headers],0),0),"")</f>
        <v/>
      </c>
      <c r="BD37" s="94" t="str">
        <f ca="1">IFERROR(VLOOKUP($C37,INDIRECT("Tbl"&amp;BD$14),MATCH("Puntos",TblP01[#Headers],0),0)*
VLOOKUP($C37,TblFactor[],MATCH("SVPT",TblFactor[#Headers],0),0)*
VLOOKUP($B37,TblGrupos[],MATCH("SVPT",TblGrupos[#Headers],0),0),"")</f>
        <v/>
      </c>
    </row>
    <row r="38" spans="1:56" ht="11.25" customHeight="1" x14ac:dyDescent="0.25">
      <c r="A38" s="147">
        <v>23</v>
      </c>
      <c r="B38" s="87" t="str">
        <f>IF($C38="","",IFERROR(VLOOKUP($C38,Tbl_ListFactores[],MATCH(B$15,Tbl_ListFactores[#Headers],0),0),""))</f>
        <v>zz</v>
      </c>
      <c r="C38" s="88" t="s">
        <v>23</v>
      </c>
      <c r="D38" s="88" t="str">
        <f>IF($C38="","",IFERROR(VLOOKUP($C38,Tbl_ListFactores[],MATCH(D$15,Tbl_ListFactores[#Headers],0),0),""))</f>
        <v/>
      </c>
      <c r="E38" s="89" t="str">
        <f>IF($C38="","",IFERROR(VLOOKUP($C38,Tbl_ListFactores[],MATCH(E$15,Tbl_ListFactores[#Headers],0),0),""))</f>
        <v/>
      </c>
      <c r="F38" s="90">
        <f t="shared" ca="1" si="33"/>
        <v>0</v>
      </c>
      <c r="G38" s="91" t="str">
        <f ca="1">IFERROR(VLOOKUP($C38,INDIRECT("Tbl"&amp;G$14),MATCH("Puntos",TblP01[#Headers],0),0)*
VLOOKUP($C38,TblFactor[],MATCH("SVPT",TblFactor[#Headers],0),0)*
VLOOKUP($B38,TblGrupos[],MATCH("SVPT",TblGrupos[#Headers],0),0),"")</f>
        <v/>
      </c>
      <c r="H38" s="92" t="str">
        <f ca="1">IFERROR(VLOOKUP($C38,INDIRECT("Tbl"&amp;H$14),MATCH("Puntos",TblP01[#Headers],0),0)*
VLOOKUP($C38,TblFactor[],MATCH("SVPT",TblFactor[#Headers],0),0)*
VLOOKUP($B38,TblGrupos[],MATCH("SVPT",TblGrupos[#Headers],0),0),"")</f>
        <v/>
      </c>
      <c r="I38" s="93" t="str">
        <f ca="1">IFERROR(VLOOKUP($C38,INDIRECT("Tbl"&amp;I$14),MATCH("Puntos",TblP01[#Headers],0),0)*
VLOOKUP($C38,TblFactor[],MATCH("SVPT",TblFactor[#Headers],0),0)*
VLOOKUP($B38,TblGrupos[],MATCH("SVPT",TblGrupos[#Headers],0),0),"")</f>
        <v/>
      </c>
      <c r="J38" s="92" t="str">
        <f ca="1">IFERROR(VLOOKUP($C38,INDIRECT("Tbl"&amp;J$14),MATCH("Puntos",TblP01[#Headers],0),0)*
VLOOKUP($C38,TblFactor[],MATCH("SVPT",TblFactor[#Headers],0),0)*
VLOOKUP($B38,TblGrupos[],MATCH("SVPT",TblGrupos[#Headers],0),0),"")</f>
        <v/>
      </c>
      <c r="K38" s="93" t="str">
        <f ca="1">IFERROR(VLOOKUP($C38,INDIRECT("Tbl"&amp;K$14),MATCH("Puntos",TblP01[#Headers],0),0)*
VLOOKUP($C38,TblFactor[],MATCH("SVPT",TblFactor[#Headers],0),0)*
VLOOKUP($B38,TblGrupos[],MATCH("SVPT",TblGrupos[#Headers],0),0),"")</f>
        <v/>
      </c>
      <c r="L38" s="92" t="str">
        <f ca="1">IFERROR(VLOOKUP($C38,INDIRECT("Tbl"&amp;L$14),MATCH("Puntos",TblP01[#Headers],0),0)*
VLOOKUP($C38,TblFactor[],MATCH("SVPT",TblFactor[#Headers],0),0)*
VLOOKUP($B38,TblGrupos[],MATCH("SVPT",TblGrupos[#Headers],0),0),"")</f>
        <v/>
      </c>
      <c r="M38" s="93" t="str">
        <f ca="1">IFERROR(VLOOKUP($C38,INDIRECT("Tbl"&amp;M$14),MATCH("Puntos",TblP01[#Headers],0),0)*
VLOOKUP($C38,TblFactor[],MATCH("SVPT",TblFactor[#Headers],0),0)*
VLOOKUP($B38,TblGrupos[],MATCH("SVPT",TblGrupos[#Headers],0),0),"")</f>
        <v/>
      </c>
      <c r="N38" s="92" t="str">
        <f ca="1">IFERROR(VLOOKUP($C38,INDIRECT("Tbl"&amp;N$14),MATCH("Puntos",TblP01[#Headers],0),0)*
VLOOKUP($C38,TblFactor[],MATCH("SVPT",TblFactor[#Headers],0),0)*
VLOOKUP($B38,TblGrupos[],MATCH("SVPT",TblGrupos[#Headers],0),0),"")</f>
        <v/>
      </c>
      <c r="O38" s="93" t="str">
        <f ca="1">IFERROR(VLOOKUP($C38,INDIRECT("Tbl"&amp;O$14),MATCH("Puntos",TblP01[#Headers],0),0)*
VLOOKUP($C38,TblFactor[],MATCH("SVPT",TblFactor[#Headers],0),0)*
VLOOKUP($B38,TblGrupos[],MATCH("SVPT",TblGrupos[#Headers],0),0),"")</f>
        <v/>
      </c>
      <c r="P38" s="92" t="str">
        <f ca="1">IFERROR(VLOOKUP($C38,INDIRECT("Tbl"&amp;P$14),MATCH("Puntos",TblP01[#Headers],0),0)*
VLOOKUP($C38,TblFactor[],MATCH("SVPT",TblFactor[#Headers],0),0)*
VLOOKUP($B38,TblGrupos[],MATCH("SVPT",TblGrupos[#Headers],0),0),"")</f>
        <v/>
      </c>
      <c r="Q38" s="93" t="str">
        <f ca="1">IFERROR(VLOOKUP($C38,INDIRECT("Tbl"&amp;Q$14),MATCH("Puntos",TblP01[#Headers],0),0)*
VLOOKUP($C38,TblFactor[],MATCH("SVPT",TblFactor[#Headers],0),0)*
VLOOKUP($B38,TblGrupos[],MATCH("SVPT",TblGrupos[#Headers],0),0),"")</f>
        <v/>
      </c>
      <c r="R38" s="92" t="str">
        <f ca="1">IFERROR(VLOOKUP($C38,INDIRECT("Tbl"&amp;R$14),MATCH("Puntos",TblP01[#Headers],0),0)*
VLOOKUP($C38,TblFactor[],MATCH("SVPT",TblFactor[#Headers],0),0)*
VLOOKUP($B38,TblGrupos[],MATCH("SVPT",TblGrupos[#Headers],0),0),"")</f>
        <v/>
      </c>
      <c r="S38" s="93" t="str">
        <f ca="1">IFERROR(VLOOKUP($C38,INDIRECT("Tbl"&amp;S$14),MATCH("Puntos",TblP01[#Headers],0),0)*
VLOOKUP($C38,TblFactor[],MATCH("SVPT",TblFactor[#Headers],0),0)*
VLOOKUP($B38,TblGrupos[],MATCH("SVPT",TblGrupos[#Headers],0),0),"")</f>
        <v/>
      </c>
      <c r="T38" s="92" t="str">
        <f ca="1">IFERROR(VLOOKUP($C38,INDIRECT("Tbl"&amp;T$14),MATCH("Puntos",TblP01[#Headers],0),0)*
VLOOKUP($C38,TblFactor[],MATCH("SVPT",TblFactor[#Headers],0),0)*
VLOOKUP($B38,TblGrupos[],MATCH("SVPT",TblGrupos[#Headers],0),0),"")</f>
        <v/>
      </c>
      <c r="U38" s="93" t="str">
        <f ca="1">IFERROR(VLOOKUP($C38,INDIRECT("Tbl"&amp;U$14),MATCH("Puntos",TblP01[#Headers],0),0)*
VLOOKUP($C38,TblFactor[],MATCH("SVPT",TblFactor[#Headers],0),0)*
VLOOKUP($B38,TblGrupos[],MATCH("SVPT",TblGrupos[#Headers],0),0),"")</f>
        <v/>
      </c>
      <c r="V38" s="92" t="str">
        <f ca="1">IFERROR(VLOOKUP($C38,INDIRECT("Tbl"&amp;V$14),MATCH("Puntos",TblP01[#Headers],0),0)*
VLOOKUP($C38,TblFactor[],MATCH("SVPT",TblFactor[#Headers],0),0)*
VLOOKUP($B38,TblGrupos[],MATCH("SVPT",TblGrupos[#Headers],0),0),"")</f>
        <v/>
      </c>
      <c r="W38" s="93" t="str">
        <f ca="1">IFERROR(VLOOKUP($C38,INDIRECT("Tbl"&amp;W$14),MATCH("Puntos",TblP01[#Headers],0),0)*
VLOOKUP($C38,TblFactor[],MATCH("SVPT",TblFactor[#Headers],0),0)*
VLOOKUP($B38,TblGrupos[],MATCH("SVPT",TblGrupos[#Headers],0),0),"")</f>
        <v/>
      </c>
      <c r="X38" s="92" t="str">
        <f ca="1">IFERROR(VLOOKUP($C38,INDIRECT("Tbl"&amp;X$14),MATCH("Puntos",TblP01[#Headers],0),0)*
VLOOKUP($C38,TblFactor[],MATCH("SVPT",TblFactor[#Headers],0),0)*
VLOOKUP($B38,TblGrupos[],MATCH("SVPT",TblGrupos[#Headers],0),0),"")</f>
        <v/>
      </c>
      <c r="Y38" s="93" t="str">
        <f ca="1">IFERROR(VLOOKUP($C38,INDIRECT("Tbl"&amp;Y$14),MATCH("Puntos",TblP01[#Headers],0),0)*
VLOOKUP($C38,TblFactor[],MATCH("SVPT",TblFactor[#Headers],0),0)*
VLOOKUP($B38,TblGrupos[],MATCH("SVPT",TblGrupos[#Headers],0),0),"")</f>
        <v/>
      </c>
      <c r="Z38" s="92" t="str">
        <f ca="1">IFERROR(VLOOKUP($C38,INDIRECT("Tbl"&amp;Z$14),MATCH("Puntos",TblP01[#Headers],0),0)*
VLOOKUP($C38,TblFactor[],MATCH("SVPT",TblFactor[#Headers],0),0)*
VLOOKUP($B38,TblGrupos[],MATCH("SVPT",TblGrupos[#Headers],0),0),"")</f>
        <v/>
      </c>
      <c r="AA38" s="93" t="str">
        <f ca="1">IFERROR(VLOOKUP($C38,INDIRECT("Tbl"&amp;AA$14),MATCH("Puntos",TblP01[#Headers],0),0)*
VLOOKUP($C38,TblFactor[],MATCH("SVPT",TblFactor[#Headers],0),0)*
VLOOKUP($B38,TblGrupos[],MATCH("SVPT",TblGrupos[#Headers],0),0),"")</f>
        <v/>
      </c>
      <c r="AB38" s="92" t="str">
        <f ca="1">IFERROR(VLOOKUP($C38,INDIRECT("Tbl"&amp;AB$14),MATCH("Puntos",TblP01[#Headers],0),0)*
VLOOKUP($C38,TblFactor[],MATCH("SVPT",TblFactor[#Headers],0),0)*
VLOOKUP($B38,TblGrupos[],MATCH("SVPT",TblGrupos[#Headers],0),0),"")</f>
        <v/>
      </c>
      <c r="AC38" s="93" t="str">
        <f ca="1">IFERROR(VLOOKUP($C38,INDIRECT("Tbl"&amp;AC$14),MATCH("Puntos",TblP01[#Headers],0),0)*
VLOOKUP($C38,TblFactor[],MATCH("SVPT",TblFactor[#Headers],0),0)*
VLOOKUP($B38,TblGrupos[],MATCH("SVPT",TblGrupos[#Headers],0),0),"")</f>
        <v/>
      </c>
      <c r="AD38" s="92" t="str">
        <f ca="1">IFERROR(VLOOKUP($C38,INDIRECT("Tbl"&amp;AD$14),MATCH("Puntos",TblP01[#Headers],0),0)*
VLOOKUP($C38,TblFactor[],MATCH("SVPT",TblFactor[#Headers],0),0)*
VLOOKUP($B38,TblGrupos[],MATCH("SVPT",TblGrupos[#Headers],0),0),"")</f>
        <v/>
      </c>
      <c r="AE38" s="93" t="str">
        <f ca="1">IFERROR(VLOOKUP($C38,INDIRECT("Tbl"&amp;AE$14),MATCH("Puntos",TblP01[#Headers],0),0)*
VLOOKUP($C38,TblFactor[],MATCH("SVPT",TblFactor[#Headers],0),0)*
VLOOKUP($B38,TblGrupos[],MATCH("SVPT",TblGrupos[#Headers],0),0),"")</f>
        <v/>
      </c>
      <c r="AF38" s="92" t="str">
        <f ca="1">IFERROR(VLOOKUP($C38,INDIRECT("Tbl"&amp;AF$14),MATCH("Puntos",TblP01[#Headers],0),0)*
VLOOKUP($C38,TblFactor[],MATCH("SVPT",TblFactor[#Headers],0),0)*
VLOOKUP($B38,TblGrupos[],MATCH("SVPT",TblGrupos[#Headers],0),0),"")</f>
        <v/>
      </c>
      <c r="AG38" s="93" t="str">
        <f ca="1">IFERROR(VLOOKUP($C38,INDIRECT("Tbl"&amp;AG$14),MATCH("Puntos",TblP01[#Headers],0),0)*
VLOOKUP($C38,TblFactor[],MATCH("SVPT",TblFactor[#Headers],0),0)*
VLOOKUP($B38,TblGrupos[],MATCH("SVPT",TblGrupos[#Headers],0),0),"")</f>
        <v/>
      </c>
      <c r="AH38" s="92" t="str">
        <f ca="1">IFERROR(VLOOKUP($C38,INDIRECT("Tbl"&amp;AH$14),MATCH("Puntos",TblP01[#Headers],0),0)*
VLOOKUP($C38,TblFactor[],MATCH("SVPT",TblFactor[#Headers],0),0)*
VLOOKUP($B38,TblGrupos[],MATCH("SVPT",TblGrupos[#Headers],0),0),"")</f>
        <v/>
      </c>
      <c r="AI38" s="93" t="str">
        <f ca="1">IFERROR(VLOOKUP($C38,INDIRECT("Tbl"&amp;AI$14),MATCH("Puntos",TblP01[#Headers],0),0)*
VLOOKUP($C38,TblFactor[],MATCH("SVPT",TblFactor[#Headers],0),0)*
VLOOKUP($B38,TblGrupos[],MATCH("SVPT",TblGrupos[#Headers],0),0),"")</f>
        <v/>
      </c>
      <c r="AJ38" s="92" t="str">
        <f ca="1">IFERROR(VLOOKUP($C38,INDIRECT("Tbl"&amp;AJ$14),MATCH("Puntos",TblP01[#Headers],0),0)*
VLOOKUP($C38,TblFactor[],MATCH("SVPT",TblFactor[#Headers],0),0)*
VLOOKUP($B38,TblGrupos[],MATCH("SVPT",TblGrupos[#Headers],0),0),"")</f>
        <v/>
      </c>
      <c r="AK38" s="93" t="str">
        <f ca="1">IFERROR(VLOOKUP($C38,INDIRECT("Tbl"&amp;AK$14),MATCH("Puntos",TblP01[#Headers],0),0)*
VLOOKUP($C38,TblFactor[],MATCH("SVPT",TblFactor[#Headers],0),0)*
VLOOKUP($B38,TblGrupos[],MATCH("SVPT",TblGrupos[#Headers],0),0),"")</f>
        <v/>
      </c>
      <c r="AL38" s="92" t="str">
        <f ca="1">IFERROR(VLOOKUP($C38,INDIRECT("Tbl"&amp;AL$14),MATCH("Puntos",TblP01[#Headers],0),0)*
VLOOKUP($C38,TblFactor[],MATCH("SVPT",TblFactor[#Headers],0),0)*
VLOOKUP($B38,TblGrupos[],MATCH("SVPT",TblGrupos[#Headers],0),0),"")</f>
        <v/>
      </c>
      <c r="AM38" s="93" t="str">
        <f ca="1">IFERROR(VLOOKUP($C38,INDIRECT("Tbl"&amp;AM$14),MATCH("Puntos",TblP01[#Headers],0),0)*
VLOOKUP($C38,TblFactor[],MATCH("SVPT",TblFactor[#Headers],0),0)*
VLOOKUP($B38,TblGrupos[],MATCH("SVPT",TblGrupos[#Headers],0),0),"")</f>
        <v/>
      </c>
      <c r="AN38" s="92" t="str">
        <f ca="1">IFERROR(VLOOKUP($C38,INDIRECT("Tbl"&amp;AN$14),MATCH("Puntos",TblP01[#Headers],0),0)*
VLOOKUP($C38,TblFactor[],MATCH("SVPT",TblFactor[#Headers],0),0)*
VLOOKUP($B38,TblGrupos[],MATCH("SVPT",TblGrupos[#Headers],0),0),"")</f>
        <v/>
      </c>
      <c r="AO38" s="93" t="str">
        <f ca="1">IFERROR(VLOOKUP($C38,INDIRECT("Tbl"&amp;AO$14),MATCH("Puntos",TblP01[#Headers],0),0)*
VLOOKUP($C38,TblFactor[],MATCH("SVPT",TblFactor[#Headers],0),0)*
VLOOKUP($B38,TblGrupos[],MATCH("SVPT",TblGrupos[#Headers],0),0),"")</f>
        <v/>
      </c>
      <c r="AP38" s="92" t="str">
        <f ca="1">IFERROR(VLOOKUP($C38,INDIRECT("Tbl"&amp;AP$14),MATCH("Puntos",TblP01[#Headers],0),0)*
VLOOKUP($C38,TblFactor[],MATCH("SVPT",TblFactor[#Headers],0),0)*
VLOOKUP($B38,TblGrupos[],MATCH("SVPT",TblGrupos[#Headers],0),0),"")</f>
        <v/>
      </c>
      <c r="AQ38" s="93" t="str">
        <f ca="1">IFERROR(VLOOKUP($C38,INDIRECT("Tbl"&amp;AQ$14),MATCH("Puntos",TblP01[#Headers],0),0)*
VLOOKUP($C38,TblFactor[],MATCH("SVPT",TblFactor[#Headers],0),0)*
VLOOKUP($B38,TblGrupos[],MATCH("SVPT",TblGrupos[#Headers],0),0),"")</f>
        <v/>
      </c>
      <c r="AR38" s="92" t="str">
        <f ca="1">IFERROR(VLOOKUP($C38,INDIRECT("Tbl"&amp;AR$14),MATCH("Puntos",TblP01[#Headers],0),0)*
VLOOKUP($C38,TblFactor[],MATCH("SVPT",TblFactor[#Headers],0),0)*
VLOOKUP($B38,TblGrupos[],MATCH("SVPT",TblGrupos[#Headers],0),0),"")</f>
        <v/>
      </c>
      <c r="AS38" s="93" t="str">
        <f ca="1">IFERROR(VLOOKUP($C38,INDIRECT("Tbl"&amp;AS$14),MATCH("Puntos",TblP01[#Headers],0),0)*
VLOOKUP($C38,TblFactor[],MATCH("SVPT",TblFactor[#Headers],0),0)*
VLOOKUP($B38,TblGrupos[],MATCH("SVPT",TblGrupos[#Headers],0),0),"")</f>
        <v/>
      </c>
      <c r="AT38" s="92" t="str">
        <f ca="1">IFERROR(VLOOKUP($C38,INDIRECT("Tbl"&amp;AT$14),MATCH("Puntos",TblP01[#Headers],0),0)*
VLOOKUP($C38,TblFactor[],MATCH("SVPT",TblFactor[#Headers],0),0)*
VLOOKUP($B38,TblGrupos[],MATCH("SVPT",TblGrupos[#Headers],0),0),"")</f>
        <v/>
      </c>
      <c r="AU38" s="93" t="str">
        <f ca="1">IFERROR(VLOOKUP($C38,INDIRECT("Tbl"&amp;AU$14),MATCH("Puntos",TblP01[#Headers],0),0)*
VLOOKUP($C38,TblFactor[],MATCH("SVPT",TblFactor[#Headers],0),0)*
VLOOKUP($B38,TblGrupos[],MATCH("SVPT",TblGrupos[#Headers],0),0),"")</f>
        <v/>
      </c>
      <c r="AV38" s="92" t="str">
        <f ca="1">IFERROR(VLOOKUP($C38,INDIRECT("Tbl"&amp;AV$14),MATCH("Puntos",TblP01[#Headers],0),0)*
VLOOKUP($C38,TblFactor[],MATCH("SVPT",TblFactor[#Headers],0),0)*
VLOOKUP($B38,TblGrupos[],MATCH("SVPT",TblGrupos[#Headers],0),0),"")</f>
        <v/>
      </c>
      <c r="AW38" s="93" t="str">
        <f ca="1">IFERROR(VLOOKUP($C38,INDIRECT("Tbl"&amp;AW$14),MATCH("Puntos",TblP01[#Headers],0),0)*
VLOOKUP($C38,TblFactor[],MATCH("SVPT",TblFactor[#Headers],0),0)*
VLOOKUP($B38,TblGrupos[],MATCH("SVPT",TblGrupos[#Headers],0),0),"")</f>
        <v/>
      </c>
      <c r="AX38" s="92" t="str">
        <f ca="1">IFERROR(VLOOKUP($C38,INDIRECT("Tbl"&amp;AX$14),MATCH("Puntos",TblP01[#Headers],0),0)*
VLOOKUP($C38,TblFactor[],MATCH("SVPT",TblFactor[#Headers],0),0)*
VLOOKUP($B38,TblGrupos[],MATCH("SVPT",TblGrupos[#Headers],0),0),"")</f>
        <v/>
      </c>
      <c r="AY38" s="93" t="str">
        <f ca="1">IFERROR(VLOOKUP($C38,INDIRECT("Tbl"&amp;AY$14),MATCH("Puntos",TblP01[#Headers],0),0)*
VLOOKUP($C38,TblFactor[],MATCH("SVPT",TblFactor[#Headers],0),0)*
VLOOKUP($B38,TblGrupos[],MATCH("SVPT",TblGrupos[#Headers],0),0),"")</f>
        <v/>
      </c>
      <c r="AZ38" s="92" t="str">
        <f ca="1">IFERROR(VLOOKUP($C38,INDIRECT("Tbl"&amp;AZ$14),MATCH("Puntos",TblP01[#Headers],0),0)*
VLOOKUP($C38,TblFactor[],MATCH("SVPT",TblFactor[#Headers],0),0)*
VLOOKUP($B38,TblGrupos[],MATCH("SVPT",TblGrupos[#Headers],0),0),"")</f>
        <v/>
      </c>
      <c r="BA38" s="93" t="str">
        <f ca="1">IFERROR(VLOOKUP($C38,INDIRECT("Tbl"&amp;BA$14),MATCH("Puntos",TblP01[#Headers],0),0)*
VLOOKUP($C38,TblFactor[],MATCH("SVPT",TblFactor[#Headers],0),0)*
VLOOKUP($B38,TblGrupos[],MATCH("SVPT",TblGrupos[#Headers],0),0),"")</f>
        <v/>
      </c>
      <c r="BB38" s="92" t="str">
        <f ca="1">IFERROR(VLOOKUP($C38,INDIRECT("Tbl"&amp;BB$14),MATCH("Puntos",TblP01[#Headers],0),0)*
VLOOKUP($C38,TblFactor[],MATCH("SVPT",TblFactor[#Headers],0),0)*
VLOOKUP($B38,TblGrupos[],MATCH("SVPT",TblGrupos[#Headers],0),0),"")</f>
        <v/>
      </c>
      <c r="BC38" s="93" t="str">
        <f ca="1">IFERROR(VLOOKUP($C38,INDIRECT("Tbl"&amp;BC$14),MATCH("Puntos",TblP01[#Headers],0),0)*
VLOOKUP($C38,TblFactor[],MATCH("SVPT",TblFactor[#Headers],0),0)*
VLOOKUP($B38,TblGrupos[],MATCH("SVPT",TblGrupos[#Headers],0),0),"")</f>
        <v/>
      </c>
      <c r="BD38" s="94" t="str">
        <f ca="1">IFERROR(VLOOKUP($C38,INDIRECT("Tbl"&amp;BD$14),MATCH("Puntos",TblP01[#Headers],0),0)*
VLOOKUP($C38,TblFactor[],MATCH("SVPT",TblFactor[#Headers],0),0)*
VLOOKUP($B38,TblGrupos[],MATCH("SVPT",TblGrupos[#Headers],0),0),"")</f>
        <v/>
      </c>
    </row>
    <row r="39" spans="1:56" ht="11.25" customHeight="1" x14ac:dyDescent="0.25">
      <c r="A39" s="147">
        <v>24</v>
      </c>
      <c r="B39" s="87" t="str">
        <f>IF($C39="","",IFERROR(VLOOKUP($C39,Tbl_ListFactores[],MATCH(B$15,Tbl_ListFactores[#Headers],0),0),""))</f>
        <v>zz</v>
      </c>
      <c r="C39" s="88" t="s">
        <v>24</v>
      </c>
      <c r="D39" s="88" t="str">
        <f>IF($C39="","",IFERROR(VLOOKUP($C39,Tbl_ListFactores[],MATCH(D$15,Tbl_ListFactores[#Headers],0),0),""))</f>
        <v/>
      </c>
      <c r="E39" s="89" t="str">
        <f>IF($C39="","",IFERROR(VLOOKUP($C39,Tbl_ListFactores[],MATCH(E$15,Tbl_ListFactores[#Headers],0),0),""))</f>
        <v/>
      </c>
      <c r="F39" s="90">
        <f t="shared" ca="1" si="33"/>
        <v>0</v>
      </c>
      <c r="G39" s="91" t="str">
        <f ca="1">IFERROR(VLOOKUP($C39,INDIRECT("Tbl"&amp;G$14),MATCH("Puntos",TblP01[#Headers],0),0)*
VLOOKUP($C39,TblFactor[],MATCH("SVPT",TblFactor[#Headers],0),0)*
VLOOKUP($B39,TblGrupos[],MATCH("SVPT",TblGrupos[#Headers],0),0),"")</f>
        <v/>
      </c>
      <c r="H39" s="92" t="str">
        <f ca="1">IFERROR(VLOOKUP($C39,INDIRECT("Tbl"&amp;H$14),MATCH("Puntos",TblP01[#Headers],0),0)*
VLOOKUP($C39,TblFactor[],MATCH("SVPT",TblFactor[#Headers],0),0)*
VLOOKUP($B39,TblGrupos[],MATCH("SVPT",TblGrupos[#Headers],0),0),"")</f>
        <v/>
      </c>
      <c r="I39" s="93" t="str">
        <f ca="1">IFERROR(VLOOKUP($C39,INDIRECT("Tbl"&amp;I$14),MATCH("Puntos",TblP01[#Headers],0),0)*
VLOOKUP($C39,TblFactor[],MATCH("SVPT",TblFactor[#Headers],0),0)*
VLOOKUP($B39,TblGrupos[],MATCH("SVPT",TblGrupos[#Headers],0),0),"")</f>
        <v/>
      </c>
      <c r="J39" s="92" t="str">
        <f ca="1">IFERROR(VLOOKUP($C39,INDIRECT("Tbl"&amp;J$14),MATCH("Puntos",TblP01[#Headers],0),0)*
VLOOKUP($C39,TblFactor[],MATCH("SVPT",TblFactor[#Headers],0),0)*
VLOOKUP($B39,TblGrupos[],MATCH("SVPT",TblGrupos[#Headers],0),0),"")</f>
        <v/>
      </c>
      <c r="K39" s="93" t="str">
        <f ca="1">IFERROR(VLOOKUP($C39,INDIRECT("Tbl"&amp;K$14),MATCH("Puntos",TblP01[#Headers],0),0)*
VLOOKUP($C39,TblFactor[],MATCH("SVPT",TblFactor[#Headers],0),0)*
VLOOKUP($B39,TblGrupos[],MATCH("SVPT",TblGrupos[#Headers],0),0),"")</f>
        <v/>
      </c>
      <c r="L39" s="92" t="str">
        <f ca="1">IFERROR(VLOOKUP($C39,INDIRECT("Tbl"&amp;L$14),MATCH("Puntos",TblP01[#Headers],0),0)*
VLOOKUP($C39,TblFactor[],MATCH("SVPT",TblFactor[#Headers],0),0)*
VLOOKUP($B39,TblGrupos[],MATCH("SVPT",TblGrupos[#Headers],0),0),"")</f>
        <v/>
      </c>
      <c r="M39" s="93" t="str">
        <f ca="1">IFERROR(VLOOKUP($C39,INDIRECT("Tbl"&amp;M$14),MATCH("Puntos",TblP01[#Headers],0),0)*
VLOOKUP($C39,TblFactor[],MATCH("SVPT",TblFactor[#Headers],0),0)*
VLOOKUP($B39,TblGrupos[],MATCH("SVPT",TblGrupos[#Headers],0),0),"")</f>
        <v/>
      </c>
      <c r="N39" s="92" t="str">
        <f ca="1">IFERROR(VLOOKUP($C39,INDIRECT("Tbl"&amp;N$14),MATCH("Puntos",TblP01[#Headers],0),0)*
VLOOKUP($C39,TblFactor[],MATCH("SVPT",TblFactor[#Headers],0),0)*
VLOOKUP($B39,TblGrupos[],MATCH("SVPT",TblGrupos[#Headers],0),0),"")</f>
        <v/>
      </c>
      <c r="O39" s="93" t="str">
        <f ca="1">IFERROR(VLOOKUP($C39,INDIRECT("Tbl"&amp;O$14),MATCH("Puntos",TblP01[#Headers],0),0)*
VLOOKUP($C39,TblFactor[],MATCH("SVPT",TblFactor[#Headers],0),0)*
VLOOKUP($B39,TblGrupos[],MATCH("SVPT",TblGrupos[#Headers],0),0),"")</f>
        <v/>
      </c>
      <c r="P39" s="92" t="str">
        <f ca="1">IFERROR(VLOOKUP($C39,INDIRECT("Tbl"&amp;P$14),MATCH("Puntos",TblP01[#Headers],0),0)*
VLOOKUP($C39,TblFactor[],MATCH("SVPT",TblFactor[#Headers],0),0)*
VLOOKUP($B39,TblGrupos[],MATCH("SVPT",TblGrupos[#Headers],0),0),"")</f>
        <v/>
      </c>
      <c r="Q39" s="93" t="str">
        <f ca="1">IFERROR(VLOOKUP($C39,INDIRECT("Tbl"&amp;Q$14),MATCH("Puntos",TblP01[#Headers],0),0)*
VLOOKUP($C39,TblFactor[],MATCH("SVPT",TblFactor[#Headers],0),0)*
VLOOKUP($B39,TblGrupos[],MATCH("SVPT",TblGrupos[#Headers],0),0),"")</f>
        <v/>
      </c>
      <c r="R39" s="92" t="str">
        <f ca="1">IFERROR(VLOOKUP($C39,INDIRECT("Tbl"&amp;R$14),MATCH("Puntos",TblP01[#Headers],0),0)*
VLOOKUP($C39,TblFactor[],MATCH("SVPT",TblFactor[#Headers],0),0)*
VLOOKUP($B39,TblGrupos[],MATCH("SVPT",TblGrupos[#Headers],0),0),"")</f>
        <v/>
      </c>
      <c r="S39" s="93" t="str">
        <f ca="1">IFERROR(VLOOKUP($C39,INDIRECT("Tbl"&amp;S$14),MATCH("Puntos",TblP01[#Headers],0),0)*
VLOOKUP($C39,TblFactor[],MATCH("SVPT",TblFactor[#Headers],0),0)*
VLOOKUP($B39,TblGrupos[],MATCH("SVPT",TblGrupos[#Headers],0),0),"")</f>
        <v/>
      </c>
      <c r="T39" s="92" t="str">
        <f ca="1">IFERROR(VLOOKUP($C39,INDIRECT("Tbl"&amp;T$14),MATCH("Puntos",TblP01[#Headers],0),0)*
VLOOKUP($C39,TblFactor[],MATCH("SVPT",TblFactor[#Headers],0),0)*
VLOOKUP($B39,TblGrupos[],MATCH("SVPT",TblGrupos[#Headers],0),0),"")</f>
        <v/>
      </c>
      <c r="U39" s="93" t="str">
        <f ca="1">IFERROR(VLOOKUP($C39,INDIRECT("Tbl"&amp;U$14),MATCH("Puntos",TblP01[#Headers],0),0)*
VLOOKUP($C39,TblFactor[],MATCH("SVPT",TblFactor[#Headers],0),0)*
VLOOKUP($B39,TblGrupos[],MATCH("SVPT",TblGrupos[#Headers],0),0),"")</f>
        <v/>
      </c>
      <c r="V39" s="92" t="str">
        <f ca="1">IFERROR(VLOOKUP($C39,INDIRECT("Tbl"&amp;V$14),MATCH("Puntos",TblP01[#Headers],0),0)*
VLOOKUP($C39,TblFactor[],MATCH("SVPT",TblFactor[#Headers],0),0)*
VLOOKUP($B39,TblGrupos[],MATCH("SVPT",TblGrupos[#Headers],0),0),"")</f>
        <v/>
      </c>
      <c r="W39" s="93" t="str">
        <f ca="1">IFERROR(VLOOKUP($C39,INDIRECT("Tbl"&amp;W$14),MATCH("Puntos",TblP01[#Headers],0),0)*
VLOOKUP($C39,TblFactor[],MATCH("SVPT",TblFactor[#Headers],0),0)*
VLOOKUP($B39,TblGrupos[],MATCH("SVPT",TblGrupos[#Headers],0),0),"")</f>
        <v/>
      </c>
      <c r="X39" s="92" t="str">
        <f ca="1">IFERROR(VLOOKUP($C39,INDIRECT("Tbl"&amp;X$14),MATCH("Puntos",TblP01[#Headers],0),0)*
VLOOKUP($C39,TblFactor[],MATCH("SVPT",TblFactor[#Headers],0),0)*
VLOOKUP($B39,TblGrupos[],MATCH("SVPT",TblGrupos[#Headers],0),0),"")</f>
        <v/>
      </c>
      <c r="Y39" s="93" t="str">
        <f ca="1">IFERROR(VLOOKUP($C39,INDIRECT("Tbl"&amp;Y$14),MATCH("Puntos",TblP01[#Headers],0),0)*
VLOOKUP($C39,TblFactor[],MATCH("SVPT",TblFactor[#Headers],0),0)*
VLOOKUP($B39,TblGrupos[],MATCH("SVPT",TblGrupos[#Headers],0),0),"")</f>
        <v/>
      </c>
      <c r="Z39" s="92" t="str">
        <f ca="1">IFERROR(VLOOKUP($C39,INDIRECT("Tbl"&amp;Z$14),MATCH("Puntos",TblP01[#Headers],0),0)*
VLOOKUP($C39,TblFactor[],MATCH("SVPT",TblFactor[#Headers],0),0)*
VLOOKUP($B39,TblGrupos[],MATCH("SVPT",TblGrupos[#Headers],0),0),"")</f>
        <v/>
      </c>
      <c r="AA39" s="93" t="str">
        <f ca="1">IFERROR(VLOOKUP($C39,INDIRECT("Tbl"&amp;AA$14),MATCH("Puntos",TblP01[#Headers],0),0)*
VLOOKUP($C39,TblFactor[],MATCH("SVPT",TblFactor[#Headers],0),0)*
VLOOKUP($B39,TblGrupos[],MATCH("SVPT",TblGrupos[#Headers],0),0),"")</f>
        <v/>
      </c>
      <c r="AB39" s="92" t="str">
        <f ca="1">IFERROR(VLOOKUP($C39,INDIRECT("Tbl"&amp;AB$14),MATCH("Puntos",TblP01[#Headers],0),0)*
VLOOKUP($C39,TblFactor[],MATCH("SVPT",TblFactor[#Headers],0),0)*
VLOOKUP($B39,TblGrupos[],MATCH("SVPT",TblGrupos[#Headers],0),0),"")</f>
        <v/>
      </c>
      <c r="AC39" s="93" t="str">
        <f ca="1">IFERROR(VLOOKUP($C39,INDIRECT("Tbl"&amp;AC$14),MATCH("Puntos",TblP01[#Headers],0),0)*
VLOOKUP($C39,TblFactor[],MATCH("SVPT",TblFactor[#Headers],0),0)*
VLOOKUP($B39,TblGrupos[],MATCH("SVPT",TblGrupos[#Headers],0),0),"")</f>
        <v/>
      </c>
      <c r="AD39" s="92" t="str">
        <f ca="1">IFERROR(VLOOKUP($C39,INDIRECT("Tbl"&amp;AD$14),MATCH("Puntos",TblP01[#Headers],0),0)*
VLOOKUP($C39,TblFactor[],MATCH("SVPT",TblFactor[#Headers],0),0)*
VLOOKUP($B39,TblGrupos[],MATCH("SVPT",TblGrupos[#Headers],0),0),"")</f>
        <v/>
      </c>
      <c r="AE39" s="93" t="str">
        <f ca="1">IFERROR(VLOOKUP($C39,INDIRECT("Tbl"&amp;AE$14),MATCH("Puntos",TblP01[#Headers],0),0)*
VLOOKUP($C39,TblFactor[],MATCH("SVPT",TblFactor[#Headers],0),0)*
VLOOKUP($B39,TblGrupos[],MATCH("SVPT",TblGrupos[#Headers],0),0),"")</f>
        <v/>
      </c>
      <c r="AF39" s="92" t="str">
        <f ca="1">IFERROR(VLOOKUP($C39,INDIRECT("Tbl"&amp;AF$14),MATCH("Puntos",TblP01[#Headers],0),0)*
VLOOKUP($C39,TblFactor[],MATCH("SVPT",TblFactor[#Headers],0),0)*
VLOOKUP($B39,TblGrupos[],MATCH("SVPT",TblGrupos[#Headers],0),0),"")</f>
        <v/>
      </c>
      <c r="AG39" s="93" t="str">
        <f ca="1">IFERROR(VLOOKUP($C39,INDIRECT("Tbl"&amp;AG$14),MATCH("Puntos",TblP01[#Headers],0),0)*
VLOOKUP($C39,TblFactor[],MATCH("SVPT",TblFactor[#Headers],0),0)*
VLOOKUP($B39,TblGrupos[],MATCH("SVPT",TblGrupos[#Headers],0),0),"")</f>
        <v/>
      </c>
      <c r="AH39" s="92" t="str">
        <f ca="1">IFERROR(VLOOKUP($C39,INDIRECT("Tbl"&amp;AH$14),MATCH("Puntos",TblP01[#Headers],0),0)*
VLOOKUP($C39,TblFactor[],MATCH("SVPT",TblFactor[#Headers],0),0)*
VLOOKUP($B39,TblGrupos[],MATCH("SVPT",TblGrupos[#Headers],0),0),"")</f>
        <v/>
      </c>
      <c r="AI39" s="93" t="str">
        <f ca="1">IFERROR(VLOOKUP($C39,INDIRECT("Tbl"&amp;AI$14),MATCH("Puntos",TblP01[#Headers],0),0)*
VLOOKUP($C39,TblFactor[],MATCH("SVPT",TblFactor[#Headers],0),0)*
VLOOKUP($B39,TblGrupos[],MATCH("SVPT",TblGrupos[#Headers],0),0),"")</f>
        <v/>
      </c>
      <c r="AJ39" s="92" t="str">
        <f ca="1">IFERROR(VLOOKUP($C39,INDIRECT("Tbl"&amp;AJ$14),MATCH("Puntos",TblP01[#Headers],0),0)*
VLOOKUP($C39,TblFactor[],MATCH("SVPT",TblFactor[#Headers],0),0)*
VLOOKUP($B39,TblGrupos[],MATCH("SVPT",TblGrupos[#Headers],0),0),"")</f>
        <v/>
      </c>
      <c r="AK39" s="93" t="str">
        <f ca="1">IFERROR(VLOOKUP($C39,INDIRECT("Tbl"&amp;AK$14),MATCH("Puntos",TblP01[#Headers],0),0)*
VLOOKUP($C39,TblFactor[],MATCH("SVPT",TblFactor[#Headers],0),0)*
VLOOKUP($B39,TblGrupos[],MATCH("SVPT",TblGrupos[#Headers],0),0),"")</f>
        <v/>
      </c>
      <c r="AL39" s="92" t="str">
        <f ca="1">IFERROR(VLOOKUP($C39,INDIRECT("Tbl"&amp;AL$14),MATCH("Puntos",TblP01[#Headers],0),0)*
VLOOKUP($C39,TblFactor[],MATCH("SVPT",TblFactor[#Headers],0),0)*
VLOOKUP($B39,TblGrupos[],MATCH("SVPT",TblGrupos[#Headers],0),0),"")</f>
        <v/>
      </c>
      <c r="AM39" s="93" t="str">
        <f ca="1">IFERROR(VLOOKUP($C39,INDIRECT("Tbl"&amp;AM$14),MATCH("Puntos",TblP01[#Headers],0),0)*
VLOOKUP($C39,TblFactor[],MATCH("SVPT",TblFactor[#Headers],0),0)*
VLOOKUP($B39,TblGrupos[],MATCH("SVPT",TblGrupos[#Headers],0),0),"")</f>
        <v/>
      </c>
      <c r="AN39" s="92" t="str">
        <f ca="1">IFERROR(VLOOKUP($C39,INDIRECT("Tbl"&amp;AN$14),MATCH("Puntos",TblP01[#Headers],0),0)*
VLOOKUP($C39,TblFactor[],MATCH("SVPT",TblFactor[#Headers],0),0)*
VLOOKUP($B39,TblGrupos[],MATCH("SVPT",TblGrupos[#Headers],0),0),"")</f>
        <v/>
      </c>
      <c r="AO39" s="93" t="str">
        <f ca="1">IFERROR(VLOOKUP($C39,INDIRECT("Tbl"&amp;AO$14),MATCH("Puntos",TblP01[#Headers],0),0)*
VLOOKUP($C39,TblFactor[],MATCH("SVPT",TblFactor[#Headers],0),0)*
VLOOKUP($B39,TblGrupos[],MATCH("SVPT",TblGrupos[#Headers],0),0),"")</f>
        <v/>
      </c>
      <c r="AP39" s="92" t="str">
        <f ca="1">IFERROR(VLOOKUP($C39,INDIRECT("Tbl"&amp;AP$14),MATCH("Puntos",TblP01[#Headers],0),0)*
VLOOKUP($C39,TblFactor[],MATCH("SVPT",TblFactor[#Headers],0),0)*
VLOOKUP($B39,TblGrupos[],MATCH("SVPT",TblGrupos[#Headers],0),0),"")</f>
        <v/>
      </c>
      <c r="AQ39" s="93" t="str">
        <f ca="1">IFERROR(VLOOKUP($C39,INDIRECT("Tbl"&amp;AQ$14),MATCH("Puntos",TblP01[#Headers],0),0)*
VLOOKUP($C39,TblFactor[],MATCH("SVPT",TblFactor[#Headers],0),0)*
VLOOKUP($B39,TblGrupos[],MATCH("SVPT",TblGrupos[#Headers],0),0),"")</f>
        <v/>
      </c>
      <c r="AR39" s="92" t="str">
        <f ca="1">IFERROR(VLOOKUP($C39,INDIRECT("Tbl"&amp;AR$14),MATCH("Puntos",TblP01[#Headers],0),0)*
VLOOKUP($C39,TblFactor[],MATCH("SVPT",TblFactor[#Headers],0),0)*
VLOOKUP($B39,TblGrupos[],MATCH("SVPT",TblGrupos[#Headers],0),0),"")</f>
        <v/>
      </c>
      <c r="AS39" s="93" t="str">
        <f ca="1">IFERROR(VLOOKUP($C39,INDIRECT("Tbl"&amp;AS$14),MATCH("Puntos",TblP01[#Headers],0),0)*
VLOOKUP($C39,TblFactor[],MATCH("SVPT",TblFactor[#Headers],0),0)*
VLOOKUP($B39,TblGrupos[],MATCH("SVPT",TblGrupos[#Headers],0),0),"")</f>
        <v/>
      </c>
      <c r="AT39" s="92" t="str">
        <f ca="1">IFERROR(VLOOKUP($C39,INDIRECT("Tbl"&amp;AT$14),MATCH("Puntos",TblP01[#Headers],0),0)*
VLOOKUP($C39,TblFactor[],MATCH("SVPT",TblFactor[#Headers],0),0)*
VLOOKUP($B39,TblGrupos[],MATCH("SVPT",TblGrupos[#Headers],0),0),"")</f>
        <v/>
      </c>
      <c r="AU39" s="93" t="str">
        <f ca="1">IFERROR(VLOOKUP($C39,INDIRECT("Tbl"&amp;AU$14),MATCH("Puntos",TblP01[#Headers],0),0)*
VLOOKUP($C39,TblFactor[],MATCH("SVPT",TblFactor[#Headers],0),0)*
VLOOKUP($B39,TblGrupos[],MATCH("SVPT",TblGrupos[#Headers],0),0),"")</f>
        <v/>
      </c>
      <c r="AV39" s="92" t="str">
        <f ca="1">IFERROR(VLOOKUP($C39,INDIRECT("Tbl"&amp;AV$14),MATCH("Puntos",TblP01[#Headers],0),0)*
VLOOKUP($C39,TblFactor[],MATCH("SVPT",TblFactor[#Headers],0),0)*
VLOOKUP($B39,TblGrupos[],MATCH("SVPT",TblGrupos[#Headers],0),0),"")</f>
        <v/>
      </c>
      <c r="AW39" s="93" t="str">
        <f ca="1">IFERROR(VLOOKUP($C39,INDIRECT("Tbl"&amp;AW$14),MATCH("Puntos",TblP01[#Headers],0),0)*
VLOOKUP($C39,TblFactor[],MATCH("SVPT",TblFactor[#Headers],0),0)*
VLOOKUP($B39,TblGrupos[],MATCH("SVPT",TblGrupos[#Headers],0),0),"")</f>
        <v/>
      </c>
      <c r="AX39" s="92" t="str">
        <f ca="1">IFERROR(VLOOKUP($C39,INDIRECT("Tbl"&amp;AX$14),MATCH("Puntos",TblP01[#Headers],0),0)*
VLOOKUP($C39,TblFactor[],MATCH("SVPT",TblFactor[#Headers],0),0)*
VLOOKUP($B39,TblGrupos[],MATCH("SVPT",TblGrupos[#Headers],0),0),"")</f>
        <v/>
      </c>
      <c r="AY39" s="93" t="str">
        <f ca="1">IFERROR(VLOOKUP($C39,INDIRECT("Tbl"&amp;AY$14),MATCH("Puntos",TblP01[#Headers],0),0)*
VLOOKUP($C39,TblFactor[],MATCH("SVPT",TblFactor[#Headers],0),0)*
VLOOKUP($B39,TblGrupos[],MATCH("SVPT",TblGrupos[#Headers],0),0),"")</f>
        <v/>
      </c>
      <c r="AZ39" s="92" t="str">
        <f ca="1">IFERROR(VLOOKUP($C39,INDIRECT("Tbl"&amp;AZ$14),MATCH("Puntos",TblP01[#Headers],0),0)*
VLOOKUP($C39,TblFactor[],MATCH("SVPT",TblFactor[#Headers],0),0)*
VLOOKUP($B39,TblGrupos[],MATCH("SVPT",TblGrupos[#Headers],0),0),"")</f>
        <v/>
      </c>
      <c r="BA39" s="93" t="str">
        <f ca="1">IFERROR(VLOOKUP($C39,INDIRECT("Tbl"&amp;BA$14),MATCH("Puntos",TblP01[#Headers],0),0)*
VLOOKUP($C39,TblFactor[],MATCH("SVPT",TblFactor[#Headers],0),0)*
VLOOKUP($B39,TblGrupos[],MATCH("SVPT",TblGrupos[#Headers],0),0),"")</f>
        <v/>
      </c>
      <c r="BB39" s="92" t="str">
        <f ca="1">IFERROR(VLOOKUP($C39,INDIRECT("Tbl"&amp;BB$14),MATCH("Puntos",TblP01[#Headers],0),0)*
VLOOKUP($C39,TblFactor[],MATCH("SVPT",TblFactor[#Headers],0),0)*
VLOOKUP($B39,TblGrupos[],MATCH("SVPT",TblGrupos[#Headers],0),0),"")</f>
        <v/>
      </c>
      <c r="BC39" s="93" t="str">
        <f ca="1">IFERROR(VLOOKUP($C39,INDIRECT("Tbl"&amp;BC$14),MATCH("Puntos",TblP01[#Headers],0),0)*
VLOOKUP($C39,TblFactor[],MATCH("SVPT",TblFactor[#Headers],0),0)*
VLOOKUP($B39,TblGrupos[],MATCH("SVPT",TblGrupos[#Headers],0),0),"")</f>
        <v/>
      </c>
      <c r="BD39" s="94" t="str">
        <f ca="1">IFERROR(VLOOKUP($C39,INDIRECT("Tbl"&amp;BD$14),MATCH("Puntos",TblP01[#Headers],0),0)*
VLOOKUP($C39,TblFactor[],MATCH("SVPT",TblFactor[#Headers],0),0)*
VLOOKUP($B39,TblGrupos[],MATCH("SVPT",TblGrupos[#Headers],0),0),"")</f>
        <v/>
      </c>
    </row>
    <row r="40" spans="1:56" ht="11.25" customHeight="1" x14ac:dyDescent="0.25">
      <c r="A40" s="147">
        <v>25</v>
      </c>
      <c r="B40" s="87" t="str">
        <f>IF($C40="","",IFERROR(VLOOKUP($C40,Tbl_ListFactores[],MATCH(B$15,Tbl_ListFactores[#Headers],0),0),""))</f>
        <v>zz</v>
      </c>
      <c r="C40" s="88" t="s">
        <v>25</v>
      </c>
      <c r="D40" s="88" t="str">
        <f>IF($C40="","",IFERROR(VLOOKUP($C40,Tbl_ListFactores[],MATCH(D$15,Tbl_ListFactores[#Headers],0),0),""))</f>
        <v/>
      </c>
      <c r="E40" s="89" t="str">
        <f>IF($C40="","",IFERROR(VLOOKUP($C40,Tbl_ListFactores[],MATCH(E$15,Tbl_ListFactores[#Headers],0),0),""))</f>
        <v/>
      </c>
      <c r="F40" s="90">
        <f t="shared" ca="1" si="33"/>
        <v>0</v>
      </c>
      <c r="G40" s="91" t="str">
        <f ca="1">IFERROR(VLOOKUP($C40,INDIRECT("Tbl"&amp;G$14),MATCH("Puntos",TblP01[#Headers],0),0)*
VLOOKUP($C40,TblFactor[],MATCH("SVPT",TblFactor[#Headers],0),0)*
VLOOKUP($B40,TblGrupos[],MATCH("SVPT",TblGrupos[#Headers],0),0),"")</f>
        <v/>
      </c>
      <c r="H40" s="92" t="str">
        <f ca="1">IFERROR(VLOOKUP($C40,INDIRECT("Tbl"&amp;H$14),MATCH("Puntos",TblP01[#Headers],0),0)*
VLOOKUP($C40,TblFactor[],MATCH("SVPT",TblFactor[#Headers],0),0)*
VLOOKUP($B40,TblGrupos[],MATCH("SVPT",TblGrupos[#Headers],0),0),"")</f>
        <v/>
      </c>
      <c r="I40" s="93" t="str">
        <f ca="1">IFERROR(VLOOKUP($C40,INDIRECT("Tbl"&amp;I$14),MATCH("Puntos",TblP01[#Headers],0),0)*
VLOOKUP($C40,TblFactor[],MATCH("SVPT",TblFactor[#Headers],0),0)*
VLOOKUP($B40,TblGrupos[],MATCH("SVPT",TblGrupos[#Headers],0),0),"")</f>
        <v/>
      </c>
      <c r="J40" s="92" t="str">
        <f ca="1">IFERROR(VLOOKUP($C40,INDIRECT("Tbl"&amp;J$14),MATCH("Puntos",TblP01[#Headers],0),0)*
VLOOKUP($C40,TblFactor[],MATCH("SVPT",TblFactor[#Headers],0),0)*
VLOOKUP($B40,TblGrupos[],MATCH("SVPT",TblGrupos[#Headers],0),0),"")</f>
        <v/>
      </c>
      <c r="K40" s="93" t="str">
        <f ca="1">IFERROR(VLOOKUP($C40,INDIRECT("Tbl"&amp;K$14),MATCH("Puntos",TblP01[#Headers],0),0)*
VLOOKUP($C40,TblFactor[],MATCH("SVPT",TblFactor[#Headers],0),0)*
VLOOKUP($B40,TblGrupos[],MATCH("SVPT",TblGrupos[#Headers],0),0),"")</f>
        <v/>
      </c>
      <c r="L40" s="92" t="str">
        <f ca="1">IFERROR(VLOOKUP($C40,INDIRECT("Tbl"&amp;L$14),MATCH("Puntos",TblP01[#Headers],0),0)*
VLOOKUP($C40,TblFactor[],MATCH("SVPT",TblFactor[#Headers],0),0)*
VLOOKUP($B40,TblGrupos[],MATCH("SVPT",TblGrupos[#Headers],0),0),"")</f>
        <v/>
      </c>
      <c r="M40" s="93" t="str">
        <f ca="1">IFERROR(VLOOKUP($C40,INDIRECT("Tbl"&amp;M$14),MATCH("Puntos",TblP01[#Headers],0),0)*
VLOOKUP($C40,TblFactor[],MATCH("SVPT",TblFactor[#Headers],0),0)*
VLOOKUP($B40,TblGrupos[],MATCH("SVPT",TblGrupos[#Headers],0),0),"")</f>
        <v/>
      </c>
      <c r="N40" s="92" t="str">
        <f ca="1">IFERROR(VLOOKUP($C40,INDIRECT("Tbl"&amp;N$14),MATCH("Puntos",TblP01[#Headers],0),0)*
VLOOKUP($C40,TblFactor[],MATCH("SVPT",TblFactor[#Headers],0),0)*
VLOOKUP($B40,TblGrupos[],MATCH("SVPT",TblGrupos[#Headers],0),0),"")</f>
        <v/>
      </c>
      <c r="O40" s="93" t="str">
        <f ca="1">IFERROR(VLOOKUP($C40,INDIRECT("Tbl"&amp;O$14),MATCH("Puntos",TblP01[#Headers],0),0)*
VLOOKUP($C40,TblFactor[],MATCH("SVPT",TblFactor[#Headers],0),0)*
VLOOKUP($B40,TblGrupos[],MATCH("SVPT",TblGrupos[#Headers],0),0),"")</f>
        <v/>
      </c>
      <c r="P40" s="92" t="str">
        <f ca="1">IFERROR(VLOOKUP($C40,INDIRECT("Tbl"&amp;P$14),MATCH("Puntos",TblP01[#Headers],0),0)*
VLOOKUP($C40,TblFactor[],MATCH("SVPT",TblFactor[#Headers],0),0)*
VLOOKUP($B40,TblGrupos[],MATCH("SVPT",TblGrupos[#Headers],0),0),"")</f>
        <v/>
      </c>
      <c r="Q40" s="93" t="str">
        <f ca="1">IFERROR(VLOOKUP($C40,INDIRECT("Tbl"&amp;Q$14),MATCH("Puntos",TblP01[#Headers],0),0)*
VLOOKUP($C40,TblFactor[],MATCH("SVPT",TblFactor[#Headers],0),0)*
VLOOKUP($B40,TblGrupos[],MATCH("SVPT",TblGrupos[#Headers],0),0),"")</f>
        <v/>
      </c>
      <c r="R40" s="92" t="str">
        <f ca="1">IFERROR(VLOOKUP($C40,INDIRECT("Tbl"&amp;R$14),MATCH("Puntos",TblP01[#Headers],0),0)*
VLOOKUP($C40,TblFactor[],MATCH("SVPT",TblFactor[#Headers],0),0)*
VLOOKUP($B40,TblGrupos[],MATCH("SVPT",TblGrupos[#Headers],0),0),"")</f>
        <v/>
      </c>
      <c r="S40" s="93" t="str">
        <f ca="1">IFERROR(VLOOKUP($C40,INDIRECT("Tbl"&amp;S$14),MATCH("Puntos",TblP01[#Headers],0),0)*
VLOOKUP($C40,TblFactor[],MATCH("SVPT",TblFactor[#Headers],0),0)*
VLOOKUP($B40,TblGrupos[],MATCH("SVPT",TblGrupos[#Headers],0),0),"")</f>
        <v/>
      </c>
      <c r="T40" s="92" t="str">
        <f ca="1">IFERROR(VLOOKUP($C40,INDIRECT("Tbl"&amp;T$14),MATCH("Puntos",TblP01[#Headers],0),0)*
VLOOKUP($C40,TblFactor[],MATCH("SVPT",TblFactor[#Headers],0),0)*
VLOOKUP($B40,TblGrupos[],MATCH("SVPT",TblGrupos[#Headers],0),0),"")</f>
        <v/>
      </c>
      <c r="U40" s="93" t="str">
        <f ca="1">IFERROR(VLOOKUP($C40,INDIRECT("Tbl"&amp;U$14),MATCH("Puntos",TblP01[#Headers],0),0)*
VLOOKUP($C40,TblFactor[],MATCH("SVPT",TblFactor[#Headers],0),0)*
VLOOKUP($B40,TblGrupos[],MATCH("SVPT",TblGrupos[#Headers],0),0),"")</f>
        <v/>
      </c>
      <c r="V40" s="92" t="str">
        <f ca="1">IFERROR(VLOOKUP($C40,INDIRECT("Tbl"&amp;V$14),MATCH("Puntos",TblP01[#Headers],0),0)*
VLOOKUP($C40,TblFactor[],MATCH("SVPT",TblFactor[#Headers],0),0)*
VLOOKUP($B40,TblGrupos[],MATCH("SVPT",TblGrupos[#Headers],0),0),"")</f>
        <v/>
      </c>
      <c r="W40" s="93" t="str">
        <f ca="1">IFERROR(VLOOKUP($C40,INDIRECT("Tbl"&amp;W$14),MATCH("Puntos",TblP01[#Headers],0),0)*
VLOOKUP($C40,TblFactor[],MATCH("SVPT",TblFactor[#Headers],0),0)*
VLOOKUP($B40,TblGrupos[],MATCH("SVPT",TblGrupos[#Headers],0),0),"")</f>
        <v/>
      </c>
      <c r="X40" s="92" t="str">
        <f ca="1">IFERROR(VLOOKUP($C40,INDIRECT("Tbl"&amp;X$14),MATCH("Puntos",TblP01[#Headers],0),0)*
VLOOKUP($C40,TblFactor[],MATCH("SVPT",TblFactor[#Headers],0),0)*
VLOOKUP($B40,TblGrupos[],MATCH("SVPT",TblGrupos[#Headers],0),0),"")</f>
        <v/>
      </c>
      <c r="Y40" s="93" t="str">
        <f ca="1">IFERROR(VLOOKUP($C40,INDIRECT("Tbl"&amp;Y$14),MATCH("Puntos",TblP01[#Headers],0),0)*
VLOOKUP($C40,TblFactor[],MATCH("SVPT",TblFactor[#Headers],0),0)*
VLOOKUP($B40,TblGrupos[],MATCH("SVPT",TblGrupos[#Headers],0),0),"")</f>
        <v/>
      </c>
      <c r="Z40" s="92" t="str">
        <f ca="1">IFERROR(VLOOKUP($C40,INDIRECT("Tbl"&amp;Z$14),MATCH("Puntos",TblP01[#Headers],0),0)*
VLOOKUP($C40,TblFactor[],MATCH("SVPT",TblFactor[#Headers],0),0)*
VLOOKUP($B40,TblGrupos[],MATCH("SVPT",TblGrupos[#Headers],0),0),"")</f>
        <v/>
      </c>
      <c r="AA40" s="93" t="str">
        <f ca="1">IFERROR(VLOOKUP($C40,INDIRECT("Tbl"&amp;AA$14),MATCH("Puntos",TblP01[#Headers],0),0)*
VLOOKUP($C40,TblFactor[],MATCH("SVPT",TblFactor[#Headers],0),0)*
VLOOKUP($B40,TblGrupos[],MATCH("SVPT",TblGrupos[#Headers],0),0),"")</f>
        <v/>
      </c>
      <c r="AB40" s="92" t="str">
        <f ca="1">IFERROR(VLOOKUP($C40,INDIRECT("Tbl"&amp;AB$14),MATCH("Puntos",TblP01[#Headers],0),0)*
VLOOKUP($C40,TblFactor[],MATCH("SVPT",TblFactor[#Headers],0),0)*
VLOOKUP($B40,TblGrupos[],MATCH("SVPT",TblGrupos[#Headers],0),0),"")</f>
        <v/>
      </c>
      <c r="AC40" s="93" t="str">
        <f ca="1">IFERROR(VLOOKUP($C40,INDIRECT("Tbl"&amp;AC$14),MATCH("Puntos",TblP01[#Headers],0),0)*
VLOOKUP($C40,TblFactor[],MATCH("SVPT",TblFactor[#Headers],0),0)*
VLOOKUP($B40,TblGrupos[],MATCH("SVPT",TblGrupos[#Headers],0),0),"")</f>
        <v/>
      </c>
      <c r="AD40" s="92" t="str">
        <f ca="1">IFERROR(VLOOKUP($C40,INDIRECT("Tbl"&amp;AD$14),MATCH("Puntos",TblP01[#Headers],0),0)*
VLOOKUP($C40,TblFactor[],MATCH("SVPT",TblFactor[#Headers],0),0)*
VLOOKUP($B40,TblGrupos[],MATCH("SVPT",TblGrupos[#Headers],0),0),"")</f>
        <v/>
      </c>
      <c r="AE40" s="93" t="str">
        <f ca="1">IFERROR(VLOOKUP($C40,INDIRECT("Tbl"&amp;AE$14),MATCH("Puntos",TblP01[#Headers],0),0)*
VLOOKUP($C40,TblFactor[],MATCH("SVPT",TblFactor[#Headers],0),0)*
VLOOKUP($B40,TblGrupos[],MATCH("SVPT",TblGrupos[#Headers],0),0),"")</f>
        <v/>
      </c>
      <c r="AF40" s="92" t="str">
        <f ca="1">IFERROR(VLOOKUP($C40,INDIRECT("Tbl"&amp;AF$14),MATCH("Puntos",TblP01[#Headers],0),0)*
VLOOKUP($C40,TblFactor[],MATCH("SVPT",TblFactor[#Headers],0),0)*
VLOOKUP($B40,TblGrupos[],MATCH("SVPT",TblGrupos[#Headers],0),0),"")</f>
        <v/>
      </c>
      <c r="AG40" s="93" t="str">
        <f ca="1">IFERROR(VLOOKUP($C40,INDIRECT("Tbl"&amp;AG$14),MATCH("Puntos",TblP01[#Headers],0),0)*
VLOOKUP($C40,TblFactor[],MATCH("SVPT",TblFactor[#Headers],0),0)*
VLOOKUP($B40,TblGrupos[],MATCH("SVPT",TblGrupos[#Headers],0),0),"")</f>
        <v/>
      </c>
      <c r="AH40" s="92" t="str">
        <f ca="1">IFERROR(VLOOKUP($C40,INDIRECT("Tbl"&amp;AH$14),MATCH("Puntos",TblP01[#Headers],0),0)*
VLOOKUP($C40,TblFactor[],MATCH("SVPT",TblFactor[#Headers],0),0)*
VLOOKUP($B40,TblGrupos[],MATCH("SVPT",TblGrupos[#Headers],0),0),"")</f>
        <v/>
      </c>
      <c r="AI40" s="93" t="str">
        <f ca="1">IFERROR(VLOOKUP($C40,INDIRECT("Tbl"&amp;AI$14),MATCH("Puntos",TblP01[#Headers],0),0)*
VLOOKUP($C40,TblFactor[],MATCH("SVPT",TblFactor[#Headers],0),0)*
VLOOKUP($B40,TblGrupos[],MATCH("SVPT",TblGrupos[#Headers],0),0),"")</f>
        <v/>
      </c>
      <c r="AJ40" s="92" t="str">
        <f ca="1">IFERROR(VLOOKUP($C40,INDIRECT("Tbl"&amp;AJ$14),MATCH("Puntos",TblP01[#Headers],0),0)*
VLOOKUP($C40,TblFactor[],MATCH("SVPT",TblFactor[#Headers],0),0)*
VLOOKUP($B40,TblGrupos[],MATCH("SVPT",TblGrupos[#Headers],0),0),"")</f>
        <v/>
      </c>
      <c r="AK40" s="93" t="str">
        <f ca="1">IFERROR(VLOOKUP($C40,INDIRECT("Tbl"&amp;AK$14),MATCH("Puntos",TblP01[#Headers],0),0)*
VLOOKUP($C40,TblFactor[],MATCH("SVPT",TblFactor[#Headers],0),0)*
VLOOKUP($B40,TblGrupos[],MATCH("SVPT",TblGrupos[#Headers],0),0),"")</f>
        <v/>
      </c>
      <c r="AL40" s="92" t="str">
        <f ca="1">IFERROR(VLOOKUP($C40,INDIRECT("Tbl"&amp;AL$14),MATCH("Puntos",TblP01[#Headers],0),0)*
VLOOKUP($C40,TblFactor[],MATCH("SVPT",TblFactor[#Headers],0),0)*
VLOOKUP($B40,TblGrupos[],MATCH("SVPT",TblGrupos[#Headers],0),0),"")</f>
        <v/>
      </c>
      <c r="AM40" s="93" t="str">
        <f ca="1">IFERROR(VLOOKUP($C40,INDIRECT("Tbl"&amp;AM$14),MATCH("Puntos",TblP01[#Headers],0),0)*
VLOOKUP($C40,TblFactor[],MATCH("SVPT",TblFactor[#Headers],0),0)*
VLOOKUP($B40,TblGrupos[],MATCH("SVPT",TblGrupos[#Headers],0),0),"")</f>
        <v/>
      </c>
      <c r="AN40" s="92" t="str">
        <f ca="1">IFERROR(VLOOKUP($C40,INDIRECT("Tbl"&amp;AN$14),MATCH("Puntos",TblP01[#Headers],0),0)*
VLOOKUP($C40,TblFactor[],MATCH("SVPT",TblFactor[#Headers],0),0)*
VLOOKUP($B40,TblGrupos[],MATCH("SVPT",TblGrupos[#Headers],0),0),"")</f>
        <v/>
      </c>
      <c r="AO40" s="93" t="str">
        <f ca="1">IFERROR(VLOOKUP($C40,INDIRECT("Tbl"&amp;AO$14),MATCH("Puntos",TblP01[#Headers],0),0)*
VLOOKUP($C40,TblFactor[],MATCH("SVPT",TblFactor[#Headers],0),0)*
VLOOKUP($B40,TblGrupos[],MATCH("SVPT",TblGrupos[#Headers],0),0),"")</f>
        <v/>
      </c>
      <c r="AP40" s="92" t="str">
        <f ca="1">IFERROR(VLOOKUP($C40,INDIRECT("Tbl"&amp;AP$14),MATCH("Puntos",TblP01[#Headers],0),0)*
VLOOKUP($C40,TblFactor[],MATCH("SVPT",TblFactor[#Headers],0),0)*
VLOOKUP($B40,TblGrupos[],MATCH("SVPT",TblGrupos[#Headers],0),0),"")</f>
        <v/>
      </c>
      <c r="AQ40" s="93" t="str">
        <f ca="1">IFERROR(VLOOKUP($C40,INDIRECT("Tbl"&amp;AQ$14),MATCH("Puntos",TblP01[#Headers],0),0)*
VLOOKUP($C40,TblFactor[],MATCH("SVPT",TblFactor[#Headers],0),0)*
VLOOKUP($B40,TblGrupos[],MATCH("SVPT",TblGrupos[#Headers],0),0),"")</f>
        <v/>
      </c>
      <c r="AR40" s="92" t="str">
        <f ca="1">IFERROR(VLOOKUP($C40,INDIRECT("Tbl"&amp;AR$14),MATCH("Puntos",TblP01[#Headers],0),0)*
VLOOKUP($C40,TblFactor[],MATCH("SVPT",TblFactor[#Headers],0),0)*
VLOOKUP($B40,TblGrupos[],MATCH("SVPT",TblGrupos[#Headers],0),0),"")</f>
        <v/>
      </c>
      <c r="AS40" s="93" t="str">
        <f ca="1">IFERROR(VLOOKUP($C40,INDIRECT("Tbl"&amp;AS$14),MATCH("Puntos",TblP01[#Headers],0),0)*
VLOOKUP($C40,TblFactor[],MATCH("SVPT",TblFactor[#Headers],0),0)*
VLOOKUP($B40,TblGrupos[],MATCH("SVPT",TblGrupos[#Headers],0),0),"")</f>
        <v/>
      </c>
      <c r="AT40" s="92" t="str">
        <f ca="1">IFERROR(VLOOKUP($C40,INDIRECT("Tbl"&amp;AT$14),MATCH("Puntos",TblP01[#Headers],0),0)*
VLOOKUP($C40,TblFactor[],MATCH("SVPT",TblFactor[#Headers],0),0)*
VLOOKUP($B40,TblGrupos[],MATCH("SVPT",TblGrupos[#Headers],0),0),"")</f>
        <v/>
      </c>
      <c r="AU40" s="93" t="str">
        <f ca="1">IFERROR(VLOOKUP($C40,INDIRECT("Tbl"&amp;AU$14),MATCH("Puntos",TblP01[#Headers],0),0)*
VLOOKUP($C40,TblFactor[],MATCH("SVPT",TblFactor[#Headers],0),0)*
VLOOKUP($B40,TblGrupos[],MATCH("SVPT",TblGrupos[#Headers],0),0),"")</f>
        <v/>
      </c>
      <c r="AV40" s="92" t="str">
        <f ca="1">IFERROR(VLOOKUP($C40,INDIRECT("Tbl"&amp;AV$14),MATCH("Puntos",TblP01[#Headers],0),0)*
VLOOKUP($C40,TblFactor[],MATCH("SVPT",TblFactor[#Headers],0),0)*
VLOOKUP($B40,TblGrupos[],MATCH("SVPT",TblGrupos[#Headers],0),0),"")</f>
        <v/>
      </c>
      <c r="AW40" s="93" t="str">
        <f ca="1">IFERROR(VLOOKUP($C40,INDIRECT("Tbl"&amp;AW$14),MATCH("Puntos",TblP01[#Headers],0),0)*
VLOOKUP($C40,TblFactor[],MATCH("SVPT",TblFactor[#Headers],0),0)*
VLOOKUP($B40,TblGrupos[],MATCH("SVPT",TblGrupos[#Headers],0),0),"")</f>
        <v/>
      </c>
      <c r="AX40" s="92" t="str">
        <f ca="1">IFERROR(VLOOKUP($C40,INDIRECT("Tbl"&amp;AX$14),MATCH("Puntos",TblP01[#Headers],0),0)*
VLOOKUP($C40,TblFactor[],MATCH("SVPT",TblFactor[#Headers],0),0)*
VLOOKUP($B40,TblGrupos[],MATCH("SVPT",TblGrupos[#Headers],0),0),"")</f>
        <v/>
      </c>
      <c r="AY40" s="93" t="str">
        <f ca="1">IFERROR(VLOOKUP($C40,INDIRECT("Tbl"&amp;AY$14),MATCH("Puntos",TblP01[#Headers],0),0)*
VLOOKUP($C40,TblFactor[],MATCH("SVPT",TblFactor[#Headers],0),0)*
VLOOKUP($B40,TblGrupos[],MATCH("SVPT",TblGrupos[#Headers],0),0),"")</f>
        <v/>
      </c>
      <c r="AZ40" s="92" t="str">
        <f ca="1">IFERROR(VLOOKUP($C40,INDIRECT("Tbl"&amp;AZ$14),MATCH("Puntos",TblP01[#Headers],0),0)*
VLOOKUP($C40,TblFactor[],MATCH("SVPT",TblFactor[#Headers],0),0)*
VLOOKUP($B40,TblGrupos[],MATCH("SVPT",TblGrupos[#Headers],0),0),"")</f>
        <v/>
      </c>
      <c r="BA40" s="93" t="str">
        <f ca="1">IFERROR(VLOOKUP($C40,INDIRECT("Tbl"&amp;BA$14),MATCH("Puntos",TblP01[#Headers],0),0)*
VLOOKUP($C40,TblFactor[],MATCH("SVPT",TblFactor[#Headers],0),0)*
VLOOKUP($B40,TblGrupos[],MATCH("SVPT",TblGrupos[#Headers],0),0),"")</f>
        <v/>
      </c>
      <c r="BB40" s="92" t="str">
        <f ca="1">IFERROR(VLOOKUP($C40,INDIRECT("Tbl"&amp;BB$14),MATCH("Puntos",TblP01[#Headers],0),0)*
VLOOKUP($C40,TblFactor[],MATCH("SVPT",TblFactor[#Headers],0),0)*
VLOOKUP($B40,TblGrupos[],MATCH("SVPT",TblGrupos[#Headers],0),0),"")</f>
        <v/>
      </c>
      <c r="BC40" s="93" t="str">
        <f ca="1">IFERROR(VLOOKUP($C40,INDIRECT("Tbl"&amp;BC$14),MATCH("Puntos",TblP01[#Headers],0),0)*
VLOOKUP($C40,TblFactor[],MATCH("SVPT",TblFactor[#Headers],0),0)*
VLOOKUP($B40,TblGrupos[],MATCH("SVPT",TblGrupos[#Headers],0),0),"")</f>
        <v/>
      </c>
      <c r="BD40" s="94" t="str">
        <f ca="1">IFERROR(VLOOKUP($C40,INDIRECT("Tbl"&amp;BD$14),MATCH("Puntos",TblP01[#Headers],0),0)*
VLOOKUP($C40,TblFactor[],MATCH("SVPT",TblFactor[#Headers],0),0)*
VLOOKUP($B40,TblGrupos[],MATCH("SVPT",TblGrupos[#Headers],0),0),"")</f>
        <v/>
      </c>
    </row>
    <row r="41" spans="1:56" ht="11.25" customHeight="1" x14ac:dyDescent="0.25">
      <c r="A41" s="147">
        <v>26</v>
      </c>
      <c r="B41" s="87" t="str">
        <f>IF($C41="","",IFERROR(VLOOKUP($C41,Tbl_ListFactores[],MATCH(B$15,Tbl_ListFactores[#Headers],0),0),""))</f>
        <v>zz</v>
      </c>
      <c r="C41" s="88" t="s">
        <v>41</v>
      </c>
      <c r="D41" s="88" t="str">
        <f>IF($C41="","",IFERROR(VLOOKUP($C41,Tbl_ListFactores[],MATCH(D$15,Tbl_ListFactores[#Headers],0),0),""))</f>
        <v/>
      </c>
      <c r="E41" s="89" t="str">
        <f>IF($C41="","",IFERROR(VLOOKUP($C41,Tbl_ListFactores[],MATCH(E$15,Tbl_ListFactores[#Headers],0),0),""))</f>
        <v/>
      </c>
      <c r="F41" s="90">
        <f t="shared" ca="1" si="33"/>
        <v>0</v>
      </c>
      <c r="G41" s="91" t="str">
        <f ca="1">IFERROR(VLOOKUP($C41,INDIRECT("Tbl"&amp;G$14),MATCH("Puntos",TblP01[#Headers],0),0)*
VLOOKUP($C41,TblFactor[],MATCH("SVPT",TblFactor[#Headers],0),0)*
VLOOKUP($B41,TblGrupos[],MATCH("SVPT",TblGrupos[#Headers],0),0),"")</f>
        <v/>
      </c>
      <c r="H41" s="92" t="str">
        <f ca="1">IFERROR(VLOOKUP($C41,INDIRECT("Tbl"&amp;H$14),MATCH("Puntos",TblP01[#Headers],0),0)*
VLOOKUP($C41,TblFactor[],MATCH("SVPT",TblFactor[#Headers],0),0)*
VLOOKUP($B41,TblGrupos[],MATCH("SVPT",TblGrupos[#Headers],0),0),"")</f>
        <v/>
      </c>
      <c r="I41" s="93" t="str">
        <f ca="1">IFERROR(VLOOKUP($C41,INDIRECT("Tbl"&amp;I$14),MATCH("Puntos",TblP01[#Headers],0),0)*
VLOOKUP($C41,TblFactor[],MATCH("SVPT",TblFactor[#Headers],0),0)*
VLOOKUP($B41,TblGrupos[],MATCH("SVPT",TblGrupos[#Headers],0),0),"")</f>
        <v/>
      </c>
      <c r="J41" s="92" t="str">
        <f ca="1">IFERROR(VLOOKUP($C41,INDIRECT("Tbl"&amp;J$14),MATCH("Puntos",TblP01[#Headers],0),0)*
VLOOKUP($C41,TblFactor[],MATCH("SVPT",TblFactor[#Headers],0),0)*
VLOOKUP($B41,TblGrupos[],MATCH("SVPT",TblGrupos[#Headers],0),0),"")</f>
        <v/>
      </c>
      <c r="K41" s="93" t="str">
        <f ca="1">IFERROR(VLOOKUP($C41,INDIRECT("Tbl"&amp;K$14),MATCH("Puntos",TblP01[#Headers],0),0)*
VLOOKUP($C41,TblFactor[],MATCH("SVPT",TblFactor[#Headers],0),0)*
VLOOKUP($B41,TblGrupos[],MATCH("SVPT",TblGrupos[#Headers],0),0),"")</f>
        <v/>
      </c>
      <c r="L41" s="92" t="str">
        <f ca="1">IFERROR(VLOOKUP($C41,INDIRECT("Tbl"&amp;L$14),MATCH("Puntos",TblP01[#Headers],0),0)*
VLOOKUP($C41,TblFactor[],MATCH("SVPT",TblFactor[#Headers],0),0)*
VLOOKUP($B41,TblGrupos[],MATCH("SVPT",TblGrupos[#Headers],0),0),"")</f>
        <v/>
      </c>
      <c r="M41" s="93" t="str">
        <f ca="1">IFERROR(VLOOKUP($C41,INDIRECT("Tbl"&amp;M$14),MATCH("Puntos",TblP01[#Headers],0),0)*
VLOOKUP($C41,TblFactor[],MATCH("SVPT",TblFactor[#Headers],0),0)*
VLOOKUP($B41,TblGrupos[],MATCH("SVPT",TblGrupos[#Headers],0),0),"")</f>
        <v/>
      </c>
      <c r="N41" s="92" t="str">
        <f ca="1">IFERROR(VLOOKUP($C41,INDIRECT("Tbl"&amp;N$14),MATCH("Puntos",TblP01[#Headers],0),0)*
VLOOKUP($C41,TblFactor[],MATCH("SVPT",TblFactor[#Headers],0),0)*
VLOOKUP($B41,TblGrupos[],MATCH("SVPT",TblGrupos[#Headers],0),0),"")</f>
        <v/>
      </c>
      <c r="O41" s="93" t="str">
        <f ca="1">IFERROR(VLOOKUP($C41,INDIRECT("Tbl"&amp;O$14),MATCH("Puntos",TblP01[#Headers],0),0)*
VLOOKUP($C41,TblFactor[],MATCH("SVPT",TblFactor[#Headers],0),0)*
VLOOKUP($B41,TblGrupos[],MATCH("SVPT",TblGrupos[#Headers],0),0),"")</f>
        <v/>
      </c>
      <c r="P41" s="92" t="str">
        <f ca="1">IFERROR(VLOOKUP($C41,INDIRECT("Tbl"&amp;P$14),MATCH("Puntos",TblP01[#Headers],0),0)*
VLOOKUP($C41,TblFactor[],MATCH("SVPT",TblFactor[#Headers],0),0)*
VLOOKUP($B41,TblGrupos[],MATCH("SVPT",TblGrupos[#Headers],0),0),"")</f>
        <v/>
      </c>
      <c r="Q41" s="93" t="str">
        <f ca="1">IFERROR(VLOOKUP($C41,INDIRECT("Tbl"&amp;Q$14),MATCH("Puntos",TblP01[#Headers],0),0)*
VLOOKUP($C41,TblFactor[],MATCH("SVPT",TblFactor[#Headers],0),0)*
VLOOKUP($B41,TblGrupos[],MATCH("SVPT",TblGrupos[#Headers],0),0),"")</f>
        <v/>
      </c>
      <c r="R41" s="92" t="str">
        <f ca="1">IFERROR(VLOOKUP($C41,INDIRECT("Tbl"&amp;R$14),MATCH("Puntos",TblP01[#Headers],0),0)*
VLOOKUP($C41,TblFactor[],MATCH("SVPT",TblFactor[#Headers],0),0)*
VLOOKUP($B41,TblGrupos[],MATCH("SVPT",TblGrupos[#Headers],0),0),"")</f>
        <v/>
      </c>
      <c r="S41" s="93" t="str">
        <f ca="1">IFERROR(VLOOKUP($C41,INDIRECT("Tbl"&amp;S$14),MATCH("Puntos",TblP01[#Headers],0),0)*
VLOOKUP($C41,TblFactor[],MATCH("SVPT",TblFactor[#Headers],0),0)*
VLOOKUP($B41,TblGrupos[],MATCH("SVPT",TblGrupos[#Headers],0),0),"")</f>
        <v/>
      </c>
      <c r="T41" s="92" t="str">
        <f ca="1">IFERROR(VLOOKUP($C41,INDIRECT("Tbl"&amp;T$14),MATCH("Puntos",TblP01[#Headers],0),0)*
VLOOKUP($C41,TblFactor[],MATCH("SVPT",TblFactor[#Headers],0),0)*
VLOOKUP($B41,TblGrupos[],MATCH("SVPT",TblGrupos[#Headers],0),0),"")</f>
        <v/>
      </c>
      <c r="U41" s="93" t="str">
        <f ca="1">IFERROR(VLOOKUP($C41,INDIRECT("Tbl"&amp;U$14),MATCH("Puntos",TblP01[#Headers],0),0)*
VLOOKUP($C41,TblFactor[],MATCH("SVPT",TblFactor[#Headers],0),0)*
VLOOKUP($B41,TblGrupos[],MATCH("SVPT",TblGrupos[#Headers],0),0),"")</f>
        <v/>
      </c>
      <c r="V41" s="92" t="str">
        <f ca="1">IFERROR(VLOOKUP($C41,INDIRECT("Tbl"&amp;V$14),MATCH("Puntos",TblP01[#Headers],0),0)*
VLOOKUP($C41,TblFactor[],MATCH("SVPT",TblFactor[#Headers],0),0)*
VLOOKUP($B41,TblGrupos[],MATCH("SVPT",TblGrupos[#Headers],0),0),"")</f>
        <v/>
      </c>
      <c r="W41" s="93" t="str">
        <f ca="1">IFERROR(VLOOKUP($C41,INDIRECT("Tbl"&amp;W$14),MATCH("Puntos",TblP01[#Headers],0),0)*
VLOOKUP($C41,TblFactor[],MATCH("SVPT",TblFactor[#Headers],0),0)*
VLOOKUP($B41,TblGrupos[],MATCH("SVPT",TblGrupos[#Headers],0),0),"")</f>
        <v/>
      </c>
      <c r="X41" s="92" t="str">
        <f ca="1">IFERROR(VLOOKUP($C41,INDIRECT("Tbl"&amp;X$14),MATCH("Puntos",TblP01[#Headers],0),0)*
VLOOKUP($C41,TblFactor[],MATCH("SVPT",TblFactor[#Headers],0),0)*
VLOOKUP($B41,TblGrupos[],MATCH("SVPT",TblGrupos[#Headers],0),0),"")</f>
        <v/>
      </c>
      <c r="Y41" s="93" t="str">
        <f ca="1">IFERROR(VLOOKUP($C41,INDIRECT("Tbl"&amp;Y$14),MATCH("Puntos",TblP01[#Headers],0),0)*
VLOOKUP($C41,TblFactor[],MATCH("SVPT",TblFactor[#Headers],0),0)*
VLOOKUP($B41,TblGrupos[],MATCH("SVPT",TblGrupos[#Headers],0),0),"")</f>
        <v/>
      </c>
      <c r="Z41" s="92" t="str">
        <f ca="1">IFERROR(VLOOKUP($C41,INDIRECT("Tbl"&amp;Z$14),MATCH("Puntos",TblP01[#Headers],0),0)*
VLOOKUP($C41,TblFactor[],MATCH("SVPT",TblFactor[#Headers],0),0)*
VLOOKUP($B41,TblGrupos[],MATCH("SVPT",TblGrupos[#Headers],0),0),"")</f>
        <v/>
      </c>
      <c r="AA41" s="93" t="str">
        <f ca="1">IFERROR(VLOOKUP($C41,INDIRECT("Tbl"&amp;AA$14),MATCH("Puntos",TblP01[#Headers],0),0)*
VLOOKUP($C41,TblFactor[],MATCH("SVPT",TblFactor[#Headers],0),0)*
VLOOKUP($B41,TblGrupos[],MATCH("SVPT",TblGrupos[#Headers],0),0),"")</f>
        <v/>
      </c>
      <c r="AB41" s="92" t="str">
        <f ca="1">IFERROR(VLOOKUP($C41,INDIRECT("Tbl"&amp;AB$14),MATCH("Puntos",TblP01[#Headers],0),0)*
VLOOKUP($C41,TblFactor[],MATCH("SVPT",TblFactor[#Headers],0),0)*
VLOOKUP($B41,TblGrupos[],MATCH("SVPT",TblGrupos[#Headers],0),0),"")</f>
        <v/>
      </c>
      <c r="AC41" s="93" t="str">
        <f ca="1">IFERROR(VLOOKUP($C41,INDIRECT("Tbl"&amp;AC$14),MATCH("Puntos",TblP01[#Headers],0),0)*
VLOOKUP($C41,TblFactor[],MATCH("SVPT",TblFactor[#Headers],0),0)*
VLOOKUP($B41,TblGrupos[],MATCH("SVPT",TblGrupos[#Headers],0),0),"")</f>
        <v/>
      </c>
      <c r="AD41" s="92" t="str">
        <f ca="1">IFERROR(VLOOKUP($C41,INDIRECT("Tbl"&amp;AD$14),MATCH("Puntos",TblP01[#Headers],0),0)*
VLOOKUP($C41,TblFactor[],MATCH("SVPT",TblFactor[#Headers],0),0)*
VLOOKUP($B41,TblGrupos[],MATCH("SVPT",TblGrupos[#Headers],0),0),"")</f>
        <v/>
      </c>
      <c r="AE41" s="93" t="str">
        <f ca="1">IFERROR(VLOOKUP($C41,INDIRECT("Tbl"&amp;AE$14),MATCH("Puntos",TblP01[#Headers],0),0)*
VLOOKUP($C41,TblFactor[],MATCH("SVPT",TblFactor[#Headers],0),0)*
VLOOKUP($B41,TblGrupos[],MATCH("SVPT",TblGrupos[#Headers],0),0),"")</f>
        <v/>
      </c>
      <c r="AF41" s="92" t="str">
        <f ca="1">IFERROR(VLOOKUP($C41,INDIRECT("Tbl"&amp;AF$14),MATCH("Puntos",TblP01[#Headers],0),0)*
VLOOKUP($C41,TblFactor[],MATCH("SVPT",TblFactor[#Headers],0),0)*
VLOOKUP($B41,TblGrupos[],MATCH("SVPT",TblGrupos[#Headers],0),0),"")</f>
        <v/>
      </c>
      <c r="AG41" s="93" t="str">
        <f ca="1">IFERROR(VLOOKUP($C41,INDIRECT("Tbl"&amp;AG$14),MATCH("Puntos",TblP01[#Headers],0),0)*
VLOOKUP($C41,TblFactor[],MATCH("SVPT",TblFactor[#Headers],0),0)*
VLOOKUP($B41,TblGrupos[],MATCH("SVPT",TblGrupos[#Headers],0),0),"")</f>
        <v/>
      </c>
      <c r="AH41" s="92" t="str">
        <f ca="1">IFERROR(VLOOKUP($C41,INDIRECT("Tbl"&amp;AH$14),MATCH("Puntos",TblP01[#Headers],0),0)*
VLOOKUP($C41,TblFactor[],MATCH("SVPT",TblFactor[#Headers],0),0)*
VLOOKUP($B41,TblGrupos[],MATCH("SVPT",TblGrupos[#Headers],0),0),"")</f>
        <v/>
      </c>
      <c r="AI41" s="93" t="str">
        <f ca="1">IFERROR(VLOOKUP($C41,INDIRECT("Tbl"&amp;AI$14),MATCH("Puntos",TblP01[#Headers],0),0)*
VLOOKUP($C41,TblFactor[],MATCH("SVPT",TblFactor[#Headers],0),0)*
VLOOKUP($B41,TblGrupos[],MATCH("SVPT",TblGrupos[#Headers],0),0),"")</f>
        <v/>
      </c>
      <c r="AJ41" s="92" t="str">
        <f ca="1">IFERROR(VLOOKUP($C41,INDIRECT("Tbl"&amp;AJ$14),MATCH("Puntos",TblP01[#Headers],0),0)*
VLOOKUP($C41,TblFactor[],MATCH("SVPT",TblFactor[#Headers],0),0)*
VLOOKUP($B41,TblGrupos[],MATCH("SVPT",TblGrupos[#Headers],0),0),"")</f>
        <v/>
      </c>
      <c r="AK41" s="93" t="str">
        <f ca="1">IFERROR(VLOOKUP($C41,INDIRECT("Tbl"&amp;AK$14),MATCH("Puntos",TblP01[#Headers],0),0)*
VLOOKUP($C41,TblFactor[],MATCH("SVPT",TblFactor[#Headers],0),0)*
VLOOKUP($B41,TblGrupos[],MATCH("SVPT",TblGrupos[#Headers],0),0),"")</f>
        <v/>
      </c>
      <c r="AL41" s="92" t="str">
        <f ca="1">IFERROR(VLOOKUP($C41,INDIRECT("Tbl"&amp;AL$14),MATCH("Puntos",TblP01[#Headers],0),0)*
VLOOKUP($C41,TblFactor[],MATCH("SVPT",TblFactor[#Headers],0),0)*
VLOOKUP($B41,TblGrupos[],MATCH("SVPT",TblGrupos[#Headers],0),0),"")</f>
        <v/>
      </c>
      <c r="AM41" s="93" t="str">
        <f ca="1">IFERROR(VLOOKUP($C41,INDIRECT("Tbl"&amp;AM$14),MATCH("Puntos",TblP01[#Headers],0),0)*
VLOOKUP($C41,TblFactor[],MATCH("SVPT",TblFactor[#Headers],0),0)*
VLOOKUP($B41,TblGrupos[],MATCH("SVPT",TblGrupos[#Headers],0),0),"")</f>
        <v/>
      </c>
      <c r="AN41" s="92" t="str">
        <f ca="1">IFERROR(VLOOKUP($C41,INDIRECT("Tbl"&amp;AN$14),MATCH("Puntos",TblP01[#Headers],0),0)*
VLOOKUP($C41,TblFactor[],MATCH("SVPT",TblFactor[#Headers],0),0)*
VLOOKUP($B41,TblGrupos[],MATCH("SVPT",TblGrupos[#Headers],0),0),"")</f>
        <v/>
      </c>
      <c r="AO41" s="93" t="str">
        <f ca="1">IFERROR(VLOOKUP($C41,INDIRECT("Tbl"&amp;AO$14),MATCH("Puntos",TblP01[#Headers],0),0)*
VLOOKUP($C41,TblFactor[],MATCH("SVPT",TblFactor[#Headers],0),0)*
VLOOKUP($B41,TblGrupos[],MATCH("SVPT",TblGrupos[#Headers],0),0),"")</f>
        <v/>
      </c>
      <c r="AP41" s="92" t="str">
        <f ca="1">IFERROR(VLOOKUP($C41,INDIRECT("Tbl"&amp;AP$14),MATCH("Puntos",TblP01[#Headers],0),0)*
VLOOKUP($C41,TblFactor[],MATCH("SVPT",TblFactor[#Headers],0),0)*
VLOOKUP($B41,TblGrupos[],MATCH("SVPT",TblGrupos[#Headers],0),0),"")</f>
        <v/>
      </c>
      <c r="AQ41" s="93" t="str">
        <f ca="1">IFERROR(VLOOKUP($C41,INDIRECT("Tbl"&amp;AQ$14),MATCH("Puntos",TblP01[#Headers],0),0)*
VLOOKUP($C41,TblFactor[],MATCH("SVPT",TblFactor[#Headers],0),0)*
VLOOKUP($B41,TblGrupos[],MATCH("SVPT",TblGrupos[#Headers],0),0),"")</f>
        <v/>
      </c>
      <c r="AR41" s="92" t="str">
        <f ca="1">IFERROR(VLOOKUP($C41,INDIRECT("Tbl"&amp;AR$14),MATCH("Puntos",TblP01[#Headers],0),0)*
VLOOKUP($C41,TblFactor[],MATCH("SVPT",TblFactor[#Headers],0),0)*
VLOOKUP($B41,TblGrupos[],MATCH("SVPT",TblGrupos[#Headers],0),0),"")</f>
        <v/>
      </c>
      <c r="AS41" s="93" t="str">
        <f ca="1">IFERROR(VLOOKUP($C41,INDIRECT("Tbl"&amp;AS$14),MATCH("Puntos",TblP01[#Headers],0),0)*
VLOOKUP($C41,TblFactor[],MATCH("SVPT",TblFactor[#Headers],0),0)*
VLOOKUP($B41,TblGrupos[],MATCH("SVPT",TblGrupos[#Headers],0),0),"")</f>
        <v/>
      </c>
      <c r="AT41" s="92" t="str">
        <f ca="1">IFERROR(VLOOKUP($C41,INDIRECT("Tbl"&amp;AT$14),MATCH("Puntos",TblP01[#Headers],0),0)*
VLOOKUP($C41,TblFactor[],MATCH("SVPT",TblFactor[#Headers],0),0)*
VLOOKUP($B41,TblGrupos[],MATCH("SVPT",TblGrupos[#Headers],0),0),"")</f>
        <v/>
      </c>
      <c r="AU41" s="93" t="str">
        <f ca="1">IFERROR(VLOOKUP($C41,INDIRECT("Tbl"&amp;AU$14),MATCH("Puntos",TblP01[#Headers],0),0)*
VLOOKUP($C41,TblFactor[],MATCH("SVPT",TblFactor[#Headers],0),0)*
VLOOKUP($B41,TblGrupos[],MATCH("SVPT",TblGrupos[#Headers],0),0),"")</f>
        <v/>
      </c>
      <c r="AV41" s="92" t="str">
        <f ca="1">IFERROR(VLOOKUP($C41,INDIRECT("Tbl"&amp;AV$14),MATCH("Puntos",TblP01[#Headers],0),0)*
VLOOKUP($C41,TblFactor[],MATCH("SVPT",TblFactor[#Headers],0),0)*
VLOOKUP($B41,TblGrupos[],MATCH("SVPT",TblGrupos[#Headers],0),0),"")</f>
        <v/>
      </c>
      <c r="AW41" s="93" t="str">
        <f ca="1">IFERROR(VLOOKUP($C41,INDIRECT("Tbl"&amp;AW$14),MATCH("Puntos",TblP01[#Headers],0),0)*
VLOOKUP($C41,TblFactor[],MATCH("SVPT",TblFactor[#Headers],0),0)*
VLOOKUP($B41,TblGrupos[],MATCH("SVPT",TblGrupos[#Headers],0),0),"")</f>
        <v/>
      </c>
      <c r="AX41" s="92" t="str">
        <f ca="1">IFERROR(VLOOKUP($C41,INDIRECT("Tbl"&amp;AX$14),MATCH("Puntos",TblP01[#Headers],0),0)*
VLOOKUP($C41,TblFactor[],MATCH("SVPT",TblFactor[#Headers],0),0)*
VLOOKUP($B41,TblGrupos[],MATCH("SVPT",TblGrupos[#Headers],0),0),"")</f>
        <v/>
      </c>
      <c r="AY41" s="93" t="str">
        <f ca="1">IFERROR(VLOOKUP($C41,INDIRECT("Tbl"&amp;AY$14),MATCH("Puntos",TblP01[#Headers],0),0)*
VLOOKUP($C41,TblFactor[],MATCH("SVPT",TblFactor[#Headers],0),0)*
VLOOKUP($B41,TblGrupos[],MATCH("SVPT",TblGrupos[#Headers],0),0),"")</f>
        <v/>
      </c>
      <c r="AZ41" s="92" t="str">
        <f ca="1">IFERROR(VLOOKUP($C41,INDIRECT("Tbl"&amp;AZ$14),MATCH("Puntos",TblP01[#Headers],0),0)*
VLOOKUP($C41,TblFactor[],MATCH("SVPT",TblFactor[#Headers],0),0)*
VLOOKUP($B41,TblGrupos[],MATCH("SVPT",TblGrupos[#Headers],0),0),"")</f>
        <v/>
      </c>
      <c r="BA41" s="93" t="str">
        <f ca="1">IFERROR(VLOOKUP($C41,INDIRECT("Tbl"&amp;BA$14),MATCH("Puntos",TblP01[#Headers],0),0)*
VLOOKUP($C41,TblFactor[],MATCH("SVPT",TblFactor[#Headers],0),0)*
VLOOKUP($B41,TblGrupos[],MATCH("SVPT",TblGrupos[#Headers],0),0),"")</f>
        <v/>
      </c>
      <c r="BB41" s="92" t="str">
        <f ca="1">IFERROR(VLOOKUP($C41,INDIRECT("Tbl"&amp;BB$14),MATCH("Puntos",TblP01[#Headers],0),0)*
VLOOKUP($C41,TblFactor[],MATCH("SVPT",TblFactor[#Headers],0),0)*
VLOOKUP($B41,TblGrupos[],MATCH("SVPT",TblGrupos[#Headers],0),0),"")</f>
        <v/>
      </c>
      <c r="BC41" s="93" t="str">
        <f ca="1">IFERROR(VLOOKUP($C41,INDIRECT("Tbl"&amp;BC$14),MATCH("Puntos",TblP01[#Headers],0),0)*
VLOOKUP($C41,TblFactor[],MATCH("SVPT",TblFactor[#Headers],0),0)*
VLOOKUP($B41,TblGrupos[],MATCH("SVPT",TblGrupos[#Headers],0),0),"")</f>
        <v/>
      </c>
      <c r="BD41" s="94" t="str">
        <f ca="1">IFERROR(VLOOKUP($C41,INDIRECT("Tbl"&amp;BD$14),MATCH("Puntos",TblP01[#Headers],0),0)*
VLOOKUP($C41,TblFactor[],MATCH("SVPT",TblFactor[#Headers],0),0)*
VLOOKUP($B41,TblGrupos[],MATCH("SVPT",TblGrupos[#Headers],0),0),"")</f>
        <v/>
      </c>
    </row>
    <row r="42" spans="1:56" ht="11.25" customHeight="1" x14ac:dyDescent="0.25">
      <c r="A42" s="147">
        <v>27</v>
      </c>
      <c r="B42" s="87" t="str">
        <f>IF($C42="","",IFERROR(VLOOKUP($C42,Tbl_ListFactores[],MATCH(B$15,Tbl_ListFactores[#Headers],0),0),""))</f>
        <v>zz</v>
      </c>
      <c r="C42" s="88" t="s">
        <v>42</v>
      </c>
      <c r="D42" s="88" t="str">
        <f>IF($C42="","",IFERROR(VLOOKUP($C42,Tbl_ListFactores[],MATCH(D$15,Tbl_ListFactores[#Headers],0),0),""))</f>
        <v/>
      </c>
      <c r="E42" s="89" t="str">
        <f>IF($C42="","",IFERROR(VLOOKUP($C42,Tbl_ListFactores[],MATCH(E$15,Tbl_ListFactores[#Headers],0),0),""))</f>
        <v/>
      </c>
      <c r="F42" s="90">
        <f t="shared" ca="1" si="33"/>
        <v>0</v>
      </c>
      <c r="G42" s="91" t="str">
        <f ca="1">IFERROR(VLOOKUP($C42,INDIRECT("Tbl"&amp;G$14),MATCH("Puntos",TblP01[#Headers],0),0)*
VLOOKUP($C42,TblFactor[],MATCH("SVPT",TblFactor[#Headers],0),0)*
VLOOKUP($B42,TblGrupos[],MATCH("SVPT",TblGrupos[#Headers],0),0),"")</f>
        <v/>
      </c>
      <c r="H42" s="92" t="str">
        <f ca="1">IFERROR(VLOOKUP($C42,INDIRECT("Tbl"&amp;H$14),MATCH("Puntos",TblP01[#Headers],0),0)*
VLOOKUP($C42,TblFactor[],MATCH("SVPT",TblFactor[#Headers],0),0)*
VLOOKUP($B42,TblGrupos[],MATCH("SVPT",TblGrupos[#Headers],0),0),"")</f>
        <v/>
      </c>
      <c r="I42" s="93" t="str">
        <f ca="1">IFERROR(VLOOKUP($C42,INDIRECT("Tbl"&amp;I$14),MATCH("Puntos",TblP01[#Headers],0),0)*
VLOOKUP($C42,TblFactor[],MATCH("SVPT",TblFactor[#Headers],0),0)*
VLOOKUP($B42,TblGrupos[],MATCH("SVPT",TblGrupos[#Headers],0),0),"")</f>
        <v/>
      </c>
      <c r="J42" s="92" t="str">
        <f ca="1">IFERROR(VLOOKUP($C42,INDIRECT("Tbl"&amp;J$14),MATCH("Puntos",TblP01[#Headers],0),0)*
VLOOKUP($C42,TblFactor[],MATCH("SVPT",TblFactor[#Headers],0),0)*
VLOOKUP($B42,TblGrupos[],MATCH("SVPT",TblGrupos[#Headers],0),0),"")</f>
        <v/>
      </c>
      <c r="K42" s="93" t="str">
        <f ca="1">IFERROR(VLOOKUP($C42,INDIRECT("Tbl"&amp;K$14),MATCH("Puntos",TblP01[#Headers],0),0)*
VLOOKUP($C42,TblFactor[],MATCH("SVPT",TblFactor[#Headers],0),0)*
VLOOKUP($B42,TblGrupos[],MATCH("SVPT",TblGrupos[#Headers],0),0),"")</f>
        <v/>
      </c>
      <c r="L42" s="92" t="str">
        <f ca="1">IFERROR(VLOOKUP($C42,INDIRECT("Tbl"&amp;L$14),MATCH("Puntos",TblP01[#Headers],0),0)*
VLOOKUP($C42,TblFactor[],MATCH("SVPT",TblFactor[#Headers],0),0)*
VLOOKUP($B42,TblGrupos[],MATCH("SVPT",TblGrupos[#Headers],0),0),"")</f>
        <v/>
      </c>
      <c r="M42" s="93" t="str">
        <f ca="1">IFERROR(VLOOKUP($C42,INDIRECT("Tbl"&amp;M$14),MATCH("Puntos",TblP01[#Headers],0),0)*
VLOOKUP($C42,TblFactor[],MATCH("SVPT",TblFactor[#Headers],0),0)*
VLOOKUP($B42,TblGrupos[],MATCH("SVPT",TblGrupos[#Headers],0),0),"")</f>
        <v/>
      </c>
      <c r="N42" s="92" t="str">
        <f ca="1">IFERROR(VLOOKUP($C42,INDIRECT("Tbl"&amp;N$14),MATCH("Puntos",TblP01[#Headers],0),0)*
VLOOKUP($C42,TblFactor[],MATCH("SVPT",TblFactor[#Headers],0),0)*
VLOOKUP($B42,TblGrupos[],MATCH("SVPT",TblGrupos[#Headers],0),0),"")</f>
        <v/>
      </c>
      <c r="O42" s="93" t="str">
        <f ca="1">IFERROR(VLOOKUP($C42,INDIRECT("Tbl"&amp;O$14),MATCH("Puntos",TblP01[#Headers],0),0)*
VLOOKUP($C42,TblFactor[],MATCH("SVPT",TblFactor[#Headers],0),0)*
VLOOKUP($B42,TblGrupos[],MATCH("SVPT",TblGrupos[#Headers],0),0),"")</f>
        <v/>
      </c>
      <c r="P42" s="92" t="str">
        <f ca="1">IFERROR(VLOOKUP($C42,INDIRECT("Tbl"&amp;P$14),MATCH("Puntos",TblP01[#Headers],0),0)*
VLOOKUP($C42,TblFactor[],MATCH("SVPT",TblFactor[#Headers],0),0)*
VLOOKUP($B42,TblGrupos[],MATCH("SVPT",TblGrupos[#Headers],0),0),"")</f>
        <v/>
      </c>
      <c r="Q42" s="93" t="str">
        <f ca="1">IFERROR(VLOOKUP($C42,INDIRECT("Tbl"&amp;Q$14),MATCH("Puntos",TblP01[#Headers],0),0)*
VLOOKUP($C42,TblFactor[],MATCH("SVPT",TblFactor[#Headers],0),0)*
VLOOKUP($B42,TblGrupos[],MATCH("SVPT",TblGrupos[#Headers],0),0),"")</f>
        <v/>
      </c>
      <c r="R42" s="92" t="str">
        <f ca="1">IFERROR(VLOOKUP($C42,INDIRECT("Tbl"&amp;R$14),MATCH("Puntos",TblP01[#Headers],0),0)*
VLOOKUP($C42,TblFactor[],MATCH("SVPT",TblFactor[#Headers],0),0)*
VLOOKUP($B42,TblGrupos[],MATCH("SVPT",TblGrupos[#Headers],0),0),"")</f>
        <v/>
      </c>
      <c r="S42" s="93" t="str">
        <f ca="1">IFERROR(VLOOKUP($C42,INDIRECT("Tbl"&amp;S$14),MATCH("Puntos",TblP01[#Headers],0),0)*
VLOOKUP($C42,TblFactor[],MATCH("SVPT",TblFactor[#Headers],0),0)*
VLOOKUP($B42,TblGrupos[],MATCH("SVPT",TblGrupos[#Headers],0),0),"")</f>
        <v/>
      </c>
      <c r="T42" s="92" t="str">
        <f ca="1">IFERROR(VLOOKUP($C42,INDIRECT("Tbl"&amp;T$14),MATCH("Puntos",TblP01[#Headers],0),0)*
VLOOKUP($C42,TblFactor[],MATCH("SVPT",TblFactor[#Headers],0),0)*
VLOOKUP($B42,TblGrupos[],MATCH("SVPT",TblGrupos[#Headers],0),0),"")</f>
        <v/>
      </c>
      <c r="U42" s="93" t="str">
        <f ca="1">IFERROR(VLOOKUP($C42,INDIRECT("Tbl"&amp;U$14),MATCH("Puntos",TblP01[#Headers],0),0)*
VLOOKUP($C42,TblFactor[],MATCH("SVPT",TblFactor[#Headers],0),0)*
VLOOKUP($B42,TblGrupos[],MATCH("SVPT",TblGrupos[#Headers],0),0),"")</f>
        <v/>
      </c>
      <c r="V42" s="92" t="str">
        <f ca="1">IFERROR(VLOOKUP($C42,INDIRECT("Tbl"&amp;V$14),MATCH("Puntos",TblP01[#Headers],0),0)*
VLOOKUP($C42,TblFactor[],MATCH("SVPT",TblFactor[#Headers],0),0)*
VLOOKUP($B42,TblGrupos[],MATCH("SVPT",TblGrupos[#Headers],0),0),"")</f>
        <v/>
      </c>
      <c r="W42" s="93" t="str">
        <f ca="1">IFERROR(VLOOKUP($C42,INDIRECT("Tbl"&amp;W$14),MATCH("Puntos",TblP01[#Headers],0),0)*
VLOOKUP($C42,TblFactor[],MATCH("SVPT",TblFactor[#Headers],0),0)*
VLOOKUP($B42,TblGrupos[],MATCH("SVPT",TblGrupos[#Headers],0),0),"")</f>
        <v/>
      </c>
      <c r="X42" s="92" t="str">
        <f ca="1">IFERROR(VLOOKUP($C42,INDIRECT("Tbl"&amp;X$14),MATCH("Puntos",TblP01[#Headers],0),0)*
VLOOKUP($C42,TblFactor[],MATCH("SVPT",TblFactor[#Headers],0),0)*
VLOOKUP($B42,TblGrupos[],MATCH("SVPT",TblGrupos[#Headers],0),0),"")</f>
        <v/>
      </c>
      <c r="Y42" s="93" t="str">
        <f ca="1">IFERROR(VLOOKUP($C42,INDIRECT("Tbl"&amp;Y$14),MATCH("Puntos",TblP01[#Headers],0),0)*
VLOOKUP($C42,TblFactor[],MATCH("SVPT",TblFactor[#Headers],0),0)*
VLOOKUP($B42,TblGrupos[],MATCH("SVPT",TblGrupos[#Headers],0),0),"")</f>
        <v/>
      </c>
      <c r="Z42" s="92" t="str">
        <f ca="1">IFERROR(VLOOKUP($C42,INDIRECT("Tbl"&amp;Z$14),MATCH("Puntos",TblP01[#Headers],0),0)*
VLOOKUP($C42,TblFactor[],MATCH("SVPT",TblFactor[#Headers],0),0)*
VLOOKUP($B42,TblGrupos[],MATCH("SVPT",TblGrupos[#Headers],0),0),"")</f>
        <v/>
      </c>
      <c r="AA42" s="93" t="str">
        <f ca="1">IFERROR(VLOOKUP($C42,INDIRECT("Tbl"&amp;AA$14),MATCH("Puntos",TblP01[#Headers],0),0)*
VLOOKUP($C42,TblFactor[],MATCH("SVPT",TblFactor[#Headers],0),0)*
VLOOKUP($B42,TblGrupos[],MATCH("SVPT",TblGrupos[#Headers],0),0),"")</f>
        <v/>
      </c>
      <c r="AB42" s="92" t="str">
        <f ca="1">IFERROR(VLOOKUP($C42,INDIRECT("Tbl"&amp;AB$14),MATCH("Puntos",TblP01[#Headers],0),0)*
VLOOKUP($C42,TblFactor[],MATCH("SVPT",TblFactor[#Headers],0),0)*
VLOOKUP($B42,TblGrupos[],MATCH("SVPT",TblGrupos[#Headers],0),0),"")</f>
        <v/>
      </c>
      <c r="AC42" s="93" t="str">
        <f ca="1">IFERROR(VLOOKUP($C42,INDIRECT("Tbl"&amp;AC$14),MATCH("Puntos",TblP01[#Headers],0),0)*
VLOOKUP($C42,TblFactor[],MATCH("SVPT",TblFactor[#Headers],0),0)*
VLOOKUP($B42,TblGrupos[],MATCH("SVPT",TblGrupos[#Headers],0),0),"")</f>
        <v/>
      </c>
      <c r="AD42" s="92" t="str">
        <f ca="1">IFERROR(VLOOKUP($C42,INDIRECT("Tbl"&amp;AD$14),MATCH("Puntos",TblP01[#Headers],0),0)*
VLOOKUP($C42,TblFactor[],MATCH("SVPT",TblFactor[#Headers],0),0)*
VLOOKUP($B42,TblGrupos[],MATCH("SVPT",TblGrupos[#Headers],0),0),"")</f>
        <v/>
      </c>
      <c r="AE42" s="93" t="str">
        <f ca="1">IFERROR(VLOOKUP($C42,INDIRECT("Tbl"&amp;AE$14),MATCH("Puntos",TblP01[#Headers],0),0)*
VLOOKUP($C42,TblFactor[],MATCH("SVPT",TblFactor[#Headers],0),0)*
VLOOKUP($B42,TblGrupos[],MATCH("SVPT",TblGrupos[#Headers],0),0),"")</f>
        <v/>
      </c>
      <c r="AF42" s="92" t="str">
        <f ca="1">IFERROR(VLOOKUP($C42,INDIRECT("Tbl"&amp;AF$14),MATCH("Puntos",TblP01[#Headers],0),0)*
VLOOKUP($C42,TblFactor[],MATCH("SVPT",TblFactor[#Headers],0),0)*
VLOOKUP($B42,TblGrupos[],MATCH("SVPT",TblGrupos[#Headers],0),0),"")</f>
        <v/>
      </c>
      <c r="AG42" s="93" t="str">
        <f ca="1">IFERROR(VLOOKUP($C42,INDIRECT("Tbl"&amp;AG$14),MATCH("Puntos",TblP01[#Headers],0),0)*
VLOOKUP($C42,TblFactor[],MATCH("SVPT",TblFactor[#Headers],0),0)*
VLOOKUP($B42,TblGrupos[],MATCH("SVPT",TblGrupos[#Headers],0),0),"")</f>
        <v/>
      </c>
      <c r="AH42" s="92" t="str">
        <f ca="1">IFERROR(VLOOKUP($C42,INDIRECT("Tbl"&amp;AH$14),MATCH("Puntos",TblP01[#Headers],0),0)*
VLOOKUP($C42,TblFactor[],MATCH("SVPT",TblFactor[#Headers],0),0)*
VLOOKUP($B42,TblGrupos[],MATCH("SVPT",TblGrupos[#Headers],0),0),"")</f>
        <v/>
      </c>
      <c r="AI42" s="93" t="str">
        <f ca="1">IFERROR(VLOOKUP($C42,INDIRECT("Tbl"&amp;AI$14),MATCH("Puntos",TblP01[#Headers],0),0)*
VLOOKUP($C42,TblFactor[],MATCH("SVPT",TblFactor[#Headers],0),0)*
VLOOKUP($B42,TblGrupos[],MATCH("SVPT",TblGrupos[#Headers],0),0),"")</f>
        <v/>
      </c>
      <c r="AJ42" s="92" t="str">
        <f ca="1">IFERROR(VLOOKUP($C42,INDIRECT("Tbl"&amp;AJ$14),MATCH("Puntos",TblP01[#Headers],0),0)*
VLOOKUP($C42,TblFactor[],MATCH("SVPT",TblFactor[#Headers],0),0)*
VLOOKUP($B42,TblGrupos[],MATCH("SVPT",TblGrupos[#Headers],0),0),"")</f>
        <v/>
      </c>
      <c r="AK42" s="93" t="str">
        <f ca="1">IFERROR(VLOOKUP($C42,INDIRECT("Tbl"&amp;AK$14),MATCH("Puntos",TblP01[#Headers],0),0)*
VLOOKUP($C42,TblFactor[],MATCH("SVPT",TblFactor[#Headers],0),0)*
VLOOKUP($B42,TblGrupos[],MATCH("SVPT",TblGrupos[#Headers],0),0),"")</f>
        <v/>
      </c>
      <c r="AL42" s="92" t="str">
        <f ca="1">IFERROR(VLOOKUP($C42,INDIRECT("Tbl"&amp;AL$14),MATCH("Puntos",TblP01[#Headers],0),0)*
VLOOKUP($C42,TblFactor[],MATCH("SVPT",TblFactor[#Headers],0),0)*
VLOOKUP($B42,TblGrupos[],MATCH("SVPT",TblGrupos[#Headers],0),0),"")</f>
        <v/>
      </c>
      <c r="AM42" s="93" t="str">
        <f ca="1">IFERROR(VLOOKUP($C42,INDIRECT("Tbl"&amp;AM$14),MATCH("Puntos",TblP01[#Headers],0),0)*
VLOOKUP($C42,TblFactor[],MATCH("SVPT",TblFactor[#Headers],0),0)*
VLOOKUP($B42,TblGrupos[],MATCH("SVPT",TblGrupos[#Headers],0),0),"")</f>
        <v/>
      </c>
      <c r="AN42" s="92" t="str">
        <f ca="1">IFERROR(VLOOKUP($C42,INDIRECT("Tbl"&amp;AN$14),MATCH("Puntos",TblP01[#Headers],0),0)*
VLOOKUP($C42,TblFactor[],MATCH("SVPT",TblFactor[#Headers],0),0)*
VLOOKUP($B42,TblGrupos[],MATCH("SVPT",TblGrupos[#Headers],0),0),"")</f>
        <v/>
      </c>
      <c r="AO42" s="93" t="str">
        <f ca="1">IFERROR(VLOOKUP($C42,INDIRECT("Tbl"&amp;AO$14),MATCH("Puntos",TblP01[#Headers],0),0)*
VLOOKUP($C42,TblFactor[],MATCH("SVPT",TblFactor[#Headers],0),0)*
VLOOKUP($B42,TblGrupos[],MATCH("SVPT",TblGrupos[#Headers],0),0),"")</f>
        <v/>
      </c>
      <c r="AP42" s="92" t="str">
        <f ca="1">IFERROR(VLOOKUP($C42,INDIRECT("Tbl"&amp;AP$14),MATCH("Puntos",TblP01[#Headers],0),0)*
VLOOKUP($C42,TblFactor[],MATCH("SVPT",TblFactor[#Headers],0),0)*
VLOOKUP($B42,TblGrupos[],MATCH("SVPT",TblGrupos[#Headers],0),0),"")</f>
        <v/>
      </c>
      <c r="AQ42" s="93" t="str">
        <f ca="1">IFERROR(VLOOKUP($C42,INDIRECT("Tbl"&amp;AQ$14),MATCH("Puntos",TblP01[#Headers],0),0)*
VLOOKUP($C42,TblFactor[],MATCH("SVPT",TblFactor[#Headers],0),0)*
VLOOKUP($B42,TblGrupos[],MATCH("SVPT",TblGrupos[#Headers],0),0),"")</f>
        <v/>
      </c>
      <c r="AR42" s="92" t="str">
        <f ca="1">IFERROR(VLOOKUP($C42,INDIRECT("Tbl"&amp;AR$14),MATCH("Puntos",TblP01[#Headers],0),0)*
VLOOKUP($C42,TblFactor[],MATCH("SVPT",TblFactor[#Headers],0),0)*
VLOOKUP($B42,TblGrupos[],MATCH("SVPT",TblGrupos[#Headers],0),0),"")</f>
        <v/>
      </c>
      <c r="AS42" s="93" t="str">
        <f ca="1">IFERROR(VLOOKUP($C42,INDIRECT("Tbl"&amp;AS$14),MATCH("Puntos",TblP01[#Headers],0),0)*
VLOOKUP($C42,TblFactor[],MATCH("SVPT",TblFactor[#Headers],0),0)*
VLOOKUP($B42,TblGrupos[],MATCH("SVPT",TblGrupos[#Headers],0),0),"")</f>
        <v/>
      </c>
      <c r="AT42" s="92" t="str">
        <f ca="1">IFERROR(VLOOKUP($C42,INDIRECT("Tbl"&amp;AT$14),MATCH("Puntos",TblP01[#Headers],0),0)*
VLOOKUP($C42,TblFactor[],MATCH("SVPT",TblFactor[#Headers],0),0)*
VLOOKUP($B42,TblGrupos[],MATCH("SVPT",TblGrupos[#Headers],0),0),"")</f>
        <v/>
      </c>
      <c r="AU42" s="93" t="str">
        <f ca="1">IFERROR(VLOOKUP($C42,INDIRECT("Tbl"&amp;AU$14),MATCH("Puntos",TblP01[#Headers],0),0)*
VLOOKUP($C42,TblFactor[],MATCH("SVPT",TblFactor[#Headers],0),0)*
VLOOKUP($B42,TblGrupos[],MATCH("SVPT",TblGrupos[#Headers],0),0),"")</f>
        <v/>
      </c>
      <c r="AV42" s="92" t="str">
        <f ca="1">IFERROR(VLOOKUP($C42,INDIRECT("Tbl"&amp;AV$14),MATCH("Puntos",TblP01[#Headers],0),0)*
VLOOKUP($C42,TblFactor[],MATCH("SVPT",TblFactor[#Headers],0),0)*
VLOOKUP($B42,TblGrupos[],MATCH("SVPT",TblGrupos[#Headers],0),0),"")</f>
        <v/>
      </c>
      <c r="AW42" s="93" t="str">
        <f ca="1">IFERROR(VLOOKUP($C42,INDIRECT("Tbl"&amp;AW$14),MATCH("Puntos",TblP01[#Headers],0),0)*
VLOOKUP($C42,TblFactor[],MATCH("SVPT",TblFactor[#Headers],0),0)*
VLOOKUP($B42,TblGrupos[],MATCH("SVPT",TblGrupos[#Headers],0),0),"")</f>
        <v/>
      </c>
      <c r="AX42" s="92" t="str">
        <f ca="1">IFERROR(VLOOKUP($C42,INDIRECT("Tbl"&amp;AX$14),MATCH("Puntos",TblP01[#Headers],0),0)*
VLOOKUP($C42,TblFactor[],MATCH("SVPT",TblFactor[#Headers],0),0)*
VLOOKUP($B42,TblGrupos[],MATCH("SVPT",TblGrupos[#Headers],0),0),"")</f>
        <v/>
      </c>
      <c r="AY42" s="93" t="str">
        <f ca="1">IFERROR(VLOOKUP($C42,INDIRECT("Tbl"&amp;AY$14),MATCH("Puntos",TblP01[#Headers],0),0)*
VLOOKUP($C42,TblFactor[],MATCH("SVPT",TblFactor[#Headers],0),0)*
VLOOKUP($B42,TblGrupos[],MATCH("SVPT",TblGrupos[#Headers],0),0),"")</f>
        <v/>
      </c>
      <c r="AZ42" s="92" t="str">
        <f ca="1">IFERROR(VLOOKUP($C42,INDIRECT("Tbl"&amp;AZ$14),MATCH("Puntos",TblP01[#Headers],0),0)*
VLOOKUP($C42,TblFactor[],MATCH("SVPT",TblFactor[#Headers],0),0)*
VLOOKUP($B42,TblGrupos[],MATCH("SVPT",TblGrupos[#Headers],0),0),"")</f>
        <v/>
      </c>
      <c r="BA42" s="93" t="str">
        <f ca="1">IFERROR(VLOOKUP($C42,INDIRECT("Tbl"&amp;BA$14),MATCH("Puntos",TblP01[#Headers],0),0)*
VLOOKUP($C42,TblFactor[],MATCH("SVPT",TblFactor[#Headers],0),0)*
VLOOKUP($B42,TblGrupos[],MATCH("SVPT",TblGrupos[#Headers],0),0),"")</f>
        <v/>
      </c>
      <c r="BB42" s="92" t="str">
        <f ca="1">IFERROR(VLOOKUP($C42,INDIRECT("Tbl"&amp;BB$14),MATCH("Puntos",TblP01[#Headers],0),0)*
VLOOKUP($C42,TblFactor[],MATCH("SVPT",TblFactor[#Headers],0),0)*
VLOOKUP($B42,TblGrupos[],MATCH("SVPT",TblGrupos[#Headers],0),0),"")</f>
        <v/>
      </c>
      <c r="BC42" s="93" t="str">
        <f ca="1">IFERROR(VLOOKUP($C42,INDIRECT("Tbl"&amp;BC$14),MATCH("Puntos",TblP01[#Headers],0),0)*
VLOOKUP($C42,TblFactor[],MATCH("SVPT",TblFactor[#Headers],0),0)*
VLOOKUP($B42,TblGrupos[],MATCH("SVPT",TblGrupos[#Headers],0),0),"")</f>
        <v/>
      </c>
      <c r="BD42" s="94" t="str">
        <f ca="1">IFERROR(VLOOKUP($C42,INDIRECT("Tbl"&amp;BD$14),MATCH("Puntos",TblP01[#Headers],0),0)*
VLOOKUP($C42,TblFactor[],MATCH("SVPT",TblFactor[#Headers],0),0)*
VLOOKUP($B42,TblGrupos[],MATCH("SVPT",TblGrupos[#Headers],0),0),"")</f>
        <v/>
      </c>
    </row>
    <row r="43" spans="1:56" ht="11.25" customHeight="1" x14ac:dyDescent="0.25">
      <c r="A43" s="147">
        <v>28</v>
      </c>
      <c r="B43" s="87" t="str">
        <f>IF($C43="","",IFERROR(VLOOKUP($C43,Tbl_ListFactores[],MATCH(B$15,Tbl_ListFactores[#Headers],0),0),""))</f>
        <v>zz</v>
      </c>
      <c r="C43" s="88" t="s">
        <v>43</v>
      </c>
      <c r="D43" s="88" t="str">
        <f>IF($C43="","",IFERROR(VLOOKUP($C43,Tbl_ListFactores[],MATCH(D$15,Tbl_ListFactores[#Headers],0),0),""))</f>
        <v/>
      </c>
      <c r="E43" s="89" t="str">
        <f>IF($C43="","",IFERROR(VLOOKUP($C43,Tbl_ListFactores[],MATCH(E$15,Tbl_ListFactores[#Headers],0),0),""))</f>
        <v/>
      </c>
      <c r="F43" s="90">
        <f t="shared" ca="1" si="33"/>
        <v>0</v>
      </c>
      <c r="G43" s="91" t="str">
        <f ca="1">IFERROR(VLOOKUP($C43,INDIRECT("Tbl"&amp;G$14),MATCH("Puntos",TblP01[#Headers],0),0)*
VLOOKUP($C43,TblFactor[],MATCH("SVPT",TblFactor[#Headers],0),0)*
VLOOKUP($B43,TblGrupos[],MATCH("SVPT",TblGrupos[#Headers],0),0),"")</f>
        <v/>
      </c>
      <c r="H43" s="92" t="str">
        <f ca="1">IFERROR(VLOOKUP($C43,INDIRECT("Tbl"&amp;H$14),MATCH("Puntos",TblP01[#Headers],0),0)*
VLOOKUP($C43,TblFactor[],MATCH("SVPT",TblFactor[#Headers],0),0)*
VLOOKUP($B43,TblGrupos[],MATCH("SVPT",TblGrupos[#Headers],0),0),"")</f>
        <v/>
      </c>
      <c r="I43" s="93" t="str">
        <f ca="1">IFERROR(VLOOKUP($C43,INDIRECT("Tbl"&amp;I$14),MATCH("Puntos",TblP01[#Headers],0),0)*
VLOOKUP($C43,TblFactor[],MATCH("SVPT",TblFactor[#Headers],0),0)*
VLOOKUP($B43,TblGrupos[],MATCH("SVPT",TblGrupos[#Headers],0),0),"")</f>
        <v/>
      </c>
      <c r="J43" s="92" t="str">
        <f ca="1">IFERROR(VLOOKUP($C43,INDIRECT("Tbl"&amp;J$14),MATCH("Puntos",TblP01[#Headers],0),0)*
VLOOKUP($C43,TblFactor[],MATCH("SVPT",TblFactor[#Headers],0),0)*
VLOOKUP($B43,TblGrupos[],MATCH("SVPT",TblGrupos[#Headers],0),0),"")</f>
        <v/>
      </c>
      <c r="K43" s="93" t="str">
        <f ca="1">IFERROR(VLOOKUP($C43,INDIRECT("Tbl"&amp;K$14),MATCH("Puntos",TblP01[#Headers],0),0)*
VLOOKUP($C43,TblFactor[],MATCH("SVPT",TblFactor[#Headers],0),0)*
VLOOKUP($B43,TblGrupos[],MATCH("SVPT",TblGrupos[#Headers],0),0),"")</f>
        <v/>
      </c>
      <c r="L43" s="92" t="str">
        <f ca="1">IFERROR(VLOOKUP($C43,INDIRECT("Tbl"&amp;L$14),MATCH("Puntos",TblP01[#Headers],0),0)*
VLOOKUP($C43,TblFactor[],MATCH("SVPT",TblFactor[#Headers],0),0)*
VLOOKUP($B43,TblGrupos[],MATCH("SVPT",TblGrupos[#Headers],0),0),"")</f>
        <v/>
      </c>
      <c r="M43" s="93" t="str">
        <f ca="1">IFERROR(VLOOKUP($C43,INDIRECT("Tbl"&amp;M$14),MATCH("Puntos",TblP01[#Headers],0),0)*
VLOOKUP($C43,TblFactor[],MATCH("SVPT",TblFactor[#Headers],0),0)*
VLOOKUP($B43,TblGrupos[],MATCH("SVPT",TblGrupos[#Headers],0),0),"")</f>
        <v/>
      </c>
      <c r="N43" s="92" t="str">
        <f ca="1">IFERROR(VLOOKUP($C43,INDIRECT("Tbl"&amp;N$14),MATCH("Puntos",TblP01[#Headers],0),0)*
VLOOKUP($C43,TblFactor[],MATCH("SVPT",TblFactor[#Headers],0),0)*
VLOOKUP($B43,TblGrupos[],MATCH("SVPT",TblGrupos[#Headers],0),0),"")</f>
        <v/>
      </c>
      <c r="O43" s="93" t="str">
        <f ca="1">IFERROR(VLOOKUP($C43,INDIRECT("Tbl"&amp;O$14),MATCH("Puntos",TblP01[#Headers],0),0)*
VLOOKUP($C43,TblFactor[],MATCH("SVPT",TblFactor[#Headers],0),0)*
VLOOKUP($B43,TblGrupos[],MATCH("SVPT",TblGrupos[#Headers],0),0),"")</f>
        <v/>
      </c>
      <c r="P43" s="92" t="str">
        <f ca="1">IFERROR(VLOOKUP($C43,INDIRECT("Tbl"&amp;P$14),MATCH("Puntos",TblP01[#Headers],0),0)*
VLOOKUP($C43,TblFactor[],MATCH("SVPT",TblFactor[#Headers],0),0)*
VLOOKUP($B43,TblGrupos[],MATCH("SVPT",TblGrupos[#Headers],0),0),"")</f>
        <v/>
      </c>
      <c r="Q43" s="93" t="str">
        <f ca="1">IFERROR(VLOOKUP($C43,INDIRECT("Tbl"&amp;Q$14),MATCH("Puntos",TblP01[#Headers],0),0)*
VLOOKUP($C43,TblFactor[],MATCH("SVPT",TblFactor[#Headers],0),0)*
VLOOKUP($B43,TblGrupos[],MATCH("SVPT",TblGrupos[#Headers],0),0),"")</f>
        <v/>
      </c>
      <c r="R43" s="92" t="str">
        <f ca="1">IFERROR(VLOOKUP($C43,INDIRECT("Tbl"&amp;R$14),MATCH("Puntos",TblP01[#Headers],0),0)*
VLOOKUP($C43,TblFactor[],MATCH("SVPT",TblFactor[#Headers],0),0)*
VLOOKUP($B43,TblGrupos[],MATCH("SVPT",TblGrupos[#Headers],0),0),"")</f>
        <v/>
      </c>
      <c r="S43" s="93" t="str">
        <f ca="1">IFERROR(VLOOKUP($C43,INDIRECT("Tbl"&amp;S$14),MATCH("Puntos",TblP01[#Headers],0),0)*
VLOOKUP($C43,TblFactor[],MATCH("SVPT",TblFactor[#Headers],0),0)*
VLOOKUP($B43,TblGrupos[],MATCH("SVPT",TblGrupos[#Headers],0),0),"")</f>
        <v/>
      </c>
      <c r="T43" s="92" t="str">
        <f ca="1">IFERROR(VLOOKUP($C43,INDIRECT("Tbl"&amp;T$14),MATCH("Puntos",TblP01[#Headers],0),0)*
VLOOKUP($C43,TblFactor[],MATCH("SVPT",TblFactor[#Headers],0),0)*
VLOOKUP($B43,TblGrupos[],MATCH("SVPT",TblGrupos[#Headers],0),0),"")</f>
        <v/>
      </c>
      <c r="U43" s="93" t="str">
        <f ca="1">IFERROR(VLOOKUP($C43,INDIRECT("Tbl"&amp;U$14),MATCH("Puntos",TblP01[#Headers],0),0)*
VLOOKUP($C43,TblFactor[],MATCH("SVPT",TblFactor[#Headers],0),0)*
VLOOKUP($B43,TblGrupos[],MATCH("SVPT",TblGrupos[#Headers],0),0),"")</f>
        <v/>
      </c>
      <c r="V43" s="92" t="str">
        <f ca="1">IFERROR(VLOOKUP($C43,INDIRECT("Tbl"&amp;V$14),MATCH("Puntos",TblP01[#Headers],0),0)*
VLOOKUP($C43,TblFactor[],MATCH("SVPT",TblFactor[#Headers],0),0)*
VLOOKUP($B43,TblGrupos[],MATCH("SVPT",TblGrupos[#Headers],0),0),"")</f>
        <v/>
      </c>
      <c r="W43" s="93" t="str">
        <f ca="1">IFERROR(VLOOKUP($C43,INDIRECT("Tbl"&amp;W$14),MATCH("Puntos",TblP01[#Headers],0),0)*
VLOOKUP($C43,TblFactor[],MATCH("SVPT",TblFactor[#Headers],0),0)*
VLOOKUP($B43,TblGrupos[],MATCH("SVPT",TblGrupos[#Headers],0),0),"")</f>
        <v/>
      </c>
      <c r="X43" s="92" t="str">
        <f ca="1">IFERROR(VLOOKUP($C43,INDIRECT("Tbl"&amp;X$14),MATCH("Puntos",TblP01[#Headers],0),0)*
VLOOKUP($C43,TblFactor[],MATCH("SVPT",TblFactor[#Headers],0),0)*
VLOOKUP($B43,TblGrupos[],MATCH("SVPT",TblGrupos[#Headers],0),0),"")</f>
        <v/>
      </c>
      <c r="Y43" s="93" t="str">
        <f ca="1">IFERROR(VLOOKUP($C43,INDIRECT("Tbl"&amp;Y$14),MATCH("Puntos",TblP01[#Headers],0),0)*
VLOOKUP($C43,TblFactor[],MATCH("SVPT",TblFactor[#Headers],0),0)*
VLOOKUP($B43,TblGrupos[],MATCH("SVPT",TblGrupos[#Headers],0),0),"")</f>
        <v/>
      </c>
      <c r="Z43" s="92" t="str">
        <f ca="1">IFERROR(VLOOKUP($C43,INDIRECT("Tbl"&amp;Z$14),MATCH("Puntos",TblP01[#Headers],0),0)*
VLOOKUP($C43,TblFactor[],MATCH("SVPT",TblFactor[#Headers],0),0)*
VLOOKUP($B43,TblGrupos[],MATCH("SVPT",TblGrupos[#Headers],0),0),"")</f>
        <v/>
      </c>
      <c r="AA43" s="93" t="str">
        <f ca="1">IFERROR(VLOOKUP($C43,INDIRECT("Tbl"&amp;AA$14),MATCH("Puntos",TblP01[#Headers],0),0)*
VLOOKUP($C43,TblFactor[],MATCH("SVPT",TblFactor[#Headers],0),0)*
VLOOKUP($B43,TblGrupos[],MATCH("SVPT",TblGrupos[#Headers],0),0),"")</f>
        <v/>
      </c>
      <c r="AB43" s="92" t="str">
        <f ca="1">IFERROR(VLOOKUP($C43,INDIRECT("Tbl"&amp;AB$14),MATCH("Puntos",TblP01[#Headers],0),0)*
VLOOKUP($C43,TblFactor[],MATCH("SVPT",TblFactor[#Headers],0),0)*
VLOOKUP($B43,TblGrupos[],MATCH("SVPT",TblGrupos[#Headers],0),0),"")</f>
        <v/>
      </c>
      <c r="AC43" s="93" t="str">
        <f ca="1">IFERROR(VLOOKUP($C43,INDIRECT("Tbl"&amp;AC$14),MATCH("Puntos",TblP01[#Headers],0),0)*
VLOOKUP($C43,TblFactor[],MATCH("SVPT",TblFactor[#Headers],0),0)*
VLOOKUP($B43,TblGrupos[],MATCH("SVPT",TblGrupos[#Headers],0),0),"")</f>
        <v/>
      </c>
      <c r="AD43" s="92" t="str">
        <f ca="1">IFERROR(VLOOKUP($C43,INDIRECT("Tbl"&amp;AD$14),MATCH("Puntos",TblP01[#Headers],0),0)*
VLOOKUP($C43,TblFactor[],MATCH("SVPT",TblFactor[#Headers],0),0)*
VLOOKUP($B43,TblGrupos[],MATCH("SVPT",TblGrupos[#Headers],0),0),"")</f>
        <v/>
      </c>
      <c r="AE43" s="93" t="str">
        <f ca="1">IFERROR(VLOOKUP($C43,INDIRECT("Tbl"&amp;AE$14),MATCH("Puntos",TblP01[#Headers],0),0)*
VLOOKUP($C43,TblFactor[],MATCH("SVPT",TblFactor[#Headers],0),0)*
VLOOKUP($B43,TblGrupos[],MATCH("SVPT",TblGrupos[#Headers],0),0),"")</f>
        <v/>
      </c>
      <c r="AF43" s="92" t="str">
        <f ca="1">IFERROR(VLOOKUP($C43,INDIRECT("Tbl"&amp;AF$14),MATCH("Puntos",TblP01[#Headers],0),0)*
VLOOKUP($C43,TblFactor[],MATCH("SVPT",TblFactor[#Headers],0),0)*
VLOOKUP($B43,TblGrupos[],MATCH("SVPT",TblGrupos[#Headers],0),0),"")</f>
        <v/>
      </c>
      <c r="AG43" s="93" t="str">
        <f ca="1">IFERROR(VLOOKUP($C43,INDIRECT("Tbl"&amp;AG$14),MATCH("Puntos",TblP01[#Headers],0),0)*
VLOOKUP($C43,TblFactor[],MATCH("SVPT",TblFactor[#Headers],0),0)*
VLOOKUP($B43,TblGrupos[],MATCH("SVPT",TblGrupos[#Headers],0),0),"")</f>
        <v/>
      </c>
      <c r="AH43" s="92" t="str">
        <f ca="1">IFERROR(VLOOKUP($C43,INDIRECT("Tbl"&amp;AH$14),MATCH("Puntos",TblP01[#Headers],0),0)*
VLOOKUP($C43,TblFactor[],MATCH("SVPT",TblFactor[#Headers],0),0)*
VLOOKUP($B43,TblGrupos[],MATCH("SVPT",TblGrupos[#Headers],0),0),"")</f>
        <v/>
      </c>
      <c r="AI43" s="93" t="str">
        <f ca="1">IFERROR(VLOOKUP($C43,INDIRECT("Tbl"&amp;AI$14),MATCH("Puntos",TblP01[#Headers],0),0)*
VLOOKUP($C43,TblFactor[],MATCH("SVPT",TblFactor[#Headers],0),0)*
VLOOKUP($B43,TblGrupos[],MATCH("SVPT",TblGrupos[#Headers],0),0),"")</f>
        <v/>
      </c>
      <c r="AJ43" s="92" t="str">
        <f ca="1">IFERROR(VLOOKUP($C43,INDIRECT("Tbl"&amp;AJ$14),MATCH("Puntos",TblP01[#Headers],0),0)*
VLOOKUP($C43,TblFactor[],MATCH("SVPT",TblFactor[#Headers],0),0)*
VLOOKUP($B43,TblGrupos[],MATCH("SVPT",TblGrupos[#Headers],0),0),"")</f>
        <v/>
      </c>
      <c r="AK43" s="93" t="str">
        <f ca="1">IFERROR(VLOOKUP($C43,INDIRECT("Tbl"&amp;AK$14),MATCH("Puntos",TblP01[#Headers],0),0)*
VLOOKUP($C43,TblFactor[],MATCH("SVPT",TblFactor[#Headers],0),0)*
VLOOKUP($B43,TblGrupos[],MATCH("SVPT",TblGrupos[#Headers],0),0),"")</f>
        <v/>
      </c>
      <c r="AL43" s="92" t="str">
        <f ca="1">IFERROR(VLOOKUP($C43,INDIRECT("Tbl"&amp;AL$14),MATCH("Puntos",TblP01[#Headers],0),0)*
VLOOKUP($C43,TblFactor[],MATCH("SVPT",TblFactor[#Headers],0),0)*
VLOOKUP($B43,TblGrupos[],MATCH("SVPT",TblGrupos[#Headers],0),0),"")</f>
        <v/>
      </c>
      <c r="AM43" s="93" t="str">
        <f ca="1">IFERROR(VLOOKUP($C43,INDIRECT("Tbl"&amp;AM$14),MATCH("Puntos",TblP01[#Headers],0),0)*
VLOOKUP($C43,TblFactor[],MATCH("SVPT",TblFactor[#Headers],0),0)*
VLOOKUP($B43,TblGrupos[],MATCH("SVPT",TblGrupos[#Headers],0),0),"")</f>
        <v/>
      </c>
      <c r="AN43" s="92" t="str">
        <f ca="1">IFERROR(VLOOKUP($C43,INDIRECT("Tbl"&amp;AN$14),MATCH("Puntos",TblP01[#Headers],0),0)*
VLOOKUP($C43,TblFactor[],MATCH("SVPT",TblFactor[#Headers],0),0)*
VLOOKUP($B43,TblGrupos[],MATCH("SVPT",TblGrupos[#Headers],0),0),"")</f>
        <v/>
      </c>
      <c r="AO43" s="93" t="str">
        <f ca="1">IFERROR(VLOOKUP($C43,INDIRECT("Tbl"&amp;AO$14),MATCH("Puntos",TblP01[#Headers],0),0)*
VLOOKUP($C43,TblFactor[],MATCH("SVPT",TblFactor[#Headers],0),0)*
VLOOKUP($B43,TblGrupos[],MATCH("SVPT",TblGrupos[#Headers],0),0),"")</f>
        <v/>
      </c>
      <c r="AP43" s="92" t="str">
        <f ca="1">IFERROR(VLOOKUP($C43,INDIRECT("Tbl"&amp;AP$14),MATCH("Puntos",TblP01[#Headers],0),0)*
VLOOKUP($C43,TblFactor[],MATCH("SVPT",TblFactor[#Headers],0),0)*
VLOOKUP($B43,TblGrupos[],MATCH("SVPT",TblGrupos[#Headers],0),0),"")</f>
        <v/>
      </c>
      <c r="AQ43" s="93" t="str">
        <f ca="1">IFERROR(VLOOKUP($C43,INDIRECT("Tbl"&amp;AQ$14),MATCH("Puntos",TblP01[#Headers],0),0)*
VLOOKUP($C43,TblFactor[],MATCH("SVPT",TblFactor[#Headers],0),0)*
VLOOKUP($B43,TblGrupos[],MATCH("SVPT",TblGrupos[#Headers],0),0),"")</f>
        <v/>
      </c>
      <c r="AR43" s="92" t="str">
        <f ca="1">IFERROR(VLOOKUP($C43,INDIRECT("Tbl"&amp;AR$14),MATCH("Puntos",TblP01[#Headers],0),0)*
VLOOKUP($C43,TblFactor[],MATCH("SVPT",TblFactor[#Headers],0),0)*
VLOOKUP($B43,TblGrupos[],MATCH("SVPT",TblGrupos[#Headers],0),0),"")</f>
        <v/>
      </c>
      <c r="AS43" s="93" t="str">
        <f ca="1">IFERROR(VLOOKUP($C43,INDIRECT("Tbl"&amp;AS$14),MATCH("Puntos",TblP01[#Headers],0),0)*
VLOOKUP($C43,TblFactor[],MATCH("SVPT",TblFactor[#Headers],0),0)*
VLOOKUP($B43,TblGrupos[],MATCH("SVPT",TblGrupos[#Headers],0),0),"")</f>
        <v/>
      </c>
      <c r="AT43" s="92" t="str">
        <f ca="1">IFERROR(VLOOKUP($C43,INDIRECT("Tbl"&amp;AT$14),MATCH("Puntos",TblP01[#Headers],0),0)*
VLOOKUP($C43,TblFactor[],MATCH("SVPT",TblFactor[#Headers],0),0)*
VLOOKUP($B43,TblGrupos[],MATCH("SVPT",TblGrupos[#Headers],0),0),"")</f>
        <v/>
      </c>
      <c r="AU43" s="93" t="str">
        <f ca="1">IFERROR(VLOOKUP($C43,INDIRECT("Tbl"&amp;AU$14),MATCH("Puntos",TblP01[#Headers],0),0)*
VLOOKUP($C43,TblFactor[],MATCH("SVPT",TblFactor[#Headers],0),0)*
VLOOKUP($B43,TblGrupos[],MATCH("SVPT",TblGrupos[#Headers],0),0),"")</f>
        <v/>
      </c>
      <c r="AV43" s="92" t="str">
        <f ca="1">IFERROR(VLOOKUP($C43,INDIRECT("Tbl"&amp;AV$14),MATCH("Puntos",TblP01[#Headers],0),0)*
VLOOKUP($C43,TblFactor[],MATCH("SVPT",TblFactor[#Headers],0),0)*
VLOOKUP($B43,TblGrupos[],MATCH("SVPT",TblGrupos[#Headers],0),0),"")</f>
        <v/>
      </c>
      <c r="AW43" s="93" t="str">
        <f ca="1">IFERROR(VLOOKUP($C43,INDIRECT("Tbl"&amp;AW$14),MATCH("Puntos",TblP01[#Headers],0),0)*
VLOOKUP($C43,TblFactor[],MATCH("SVPT",TblFactor[#Headers],0),0)*
VLOOKUP($B43,TblGrupos[],MATCH("SVPT",TblGrupos[#Headers],0),0),"")</f>
        <v/>
      </c>
      <c r="AX43" s="92" t="str">
        <f ca="1">IFERROR(VLOOKUP($C43,INDIRECT("Tbl"&amp;AX$14),MATCH("Puntos",TblP01[#Headers],0),0)*
VLOOKUP($C43,TblFactor[],MATCH("SVPT",TblFactor[#Headers],0),0)*
VLOOKUP($B43,TblGrupos[],MATCH("SVPT",TblGrupos[#Headers],0),0),"")</f>
        <v/>
      </c>
      <c r="AY43" s="93" t="str">
        <f ca="1">IFERROR(VLOOKUP($C43,INDIRECT("Tbl"&amp;AY$14),MATCH("Puntos",TblP01[#Headers],0),0)*
VLOOKUP($C43,TblFactor[],MATCH("SVPT",TblFactor[#Headers],0),0)*
VLOOKUP($B43,TblGrupos[],MATCH("SVPT",TblGrupos[#Headers],0),0),"")</f>
        <v/>
      </c>
      <c r="AZ43" s="92" t="str">
        <f ca="1">IFERROR(VLOOKUP($C43,INDIRECT("Tbl"&amp;AZ$14),MATCH("Puntos",TblP01[#Headers],0),0)*
VLOOKUP($C43,TblFactor[],MATCH("SVPT",TblFactor[#Headers],0),0)*
VLOOKUP($B43,TblGrupos[],MATCH("SVPT",TblGrupos[#Headers],0),0),"")</f>
        <v/>
      </c>
      <c r="BA43" s="93" t="str">
        <f ca="1">IFERROR(VLOOKUP($C43,INDIRECT("Tbl"&amp;BA$14),MATCH("Puntos",TblP01[#Headers],0),0)*
VLOOKUP($C43,TblFactor[],MATCH("SVPT",TblFactor[#Headers],0),0)*
VLOOKUP($B43,TblGrupos[],MATCH("SVPT",TblGrupos[#Headers],0),0),"")</f>
        <v/>
      </c>
      <c r="BB43" s="92" t="str">
        <f ca="1">IFERROR(VLOOKUP($C43,INDIRECT("Tbl"&amp;BB$14),MATCH("Puntos",TblP01[#Headers],0),0)*
VLOOKUP($C43,TblFactor[],MATCH("SVPT",TblFactor[#Headers],0),0)*
VLOOKUP($B43,TblGrupos[],MATCH("SVPT",TblGrupos[#Headers],0),0),"")</f>
        <v/>
      </c>
      <c r="BC43" s="93" t="str">
        <f ca="1">IFERROR(VLOOKUP($C43,INDIRECT("Tbl"&amp;BC$14),MATCH("Puntos",TblP01[#Headers],0),0)*
VLOOKUP($C43,TblFactor[],MATCH("SVPT",TblFactor[#Headers],0),0)*
VLOOKUP($B43,TblGrupos[],MATCH("SVPT",TblGrupos[#Headers],0),0),"")</f>
        <v/>
      </c>
      <c r="BD43" s="94" t="str">
        <f ca="1">IFERROR(VLOOKUP($C43,INDIRECT("Tbl"&amp;BD$14),MATCH("Puntos",TblP01[#Headers],0),0)*
VLOOKUP($C43,TblFactor[],MATCH("SVPT",TblFactor[#Headers],0),0)*
VLOOKUP($B43,TblGrupos[],MATCH("SVPT",TblGrupos[#Headers],0),0),"")</f>
        <v/>
      </c>
    </row>
    <row r="44" spans="1:56" ht="11.25" customHeight="1" x14ac:dyDescent="0.25">
      <c r="A44" s="147">
        <v>29</v>
      </c>
      <c r="B44" s="87" t="str">
        <f>IF($C44="","",IFERROR(VLOOKUP($C44,Tbl_ListFactores[],MATCH(B$15,Tbl_ListFactores[#Headers],0),0),""))</f>
        <v>zz</v>
      </c>
      <c r="C44" s="88" t="s">
        <v>44</v>
      </c>
      <c r="D44" s="88" t="str">
        <f>IF($C44="","",IFERROR(VLOOKUP($C44,Tbl_ListFactores[],MATCH(D$15,Tbl_ListFactores[#Headers],0),0),""))</f>
        <v/>
      </c>
      <c r="E44" s="89" t="str">
        <f>IF($C44="","",IFERROR(VLOOKUP($C44,Tbl_ListFactores[],MATCH(E$15,Tbl_ListFactores[#Headers],0),0),""))</f>
        <v/>
      </c>
      <c r="F44" s="90">
        <f t="shared" ca="1" si="33"/>
        <v>0</v>
      </c>
      <c r="G44" s="91" t="str">
        <f ca="1">IFERROR(VLOOKUP($C44,INDIRECT("Tbl"&amp;G$14),MATCH("Puntos",TblP01[#Headers],0),0)*
VLOOKUP($C44,TblFactor[],MATCH("SVPT",TblFactor[#Headers],0),0)*
VLOOKUP($B44,TblGrupos[],MATCH("SVPT",TblGrupos[#Headers],0),0),"")</f>
        <v/>
      </c>
      <c r="H44" s="92" t="str">
        <f ca="1">IFERROR(VLOOKUP($C44,INDIRECT("Tbl"&amp;H$14),MATCH("Puntos",TblP01[#Headers],0),0)*
VLOOKUP($C44,TblFactor[],MATCH("SVPT",TblFactor[#Headers],0),0)*
VLOOKUP($B44,TblGrupos[],MATCH("SVPT",TblGrupos[#Headers],0),0),"")</f>
        <v/>
      </c>
      <c r="I44" s="93" t="str">
        <f ca="1">IFERROR(VLOOKUP($C44,INDIRECT("Tbl"&amp;I$14),MATCH("Puntos",TblP01[#Headers],0),0)*
VLOOKUP($C44,TblFactor[],MATCH("SVPT",TblFactor[#Headers],0),0)*
VLOOKUP($B44,TblGrupos[],MATCH("SVPT",TblGrupos[#Headers],0),0),"")</f>
        <v/>
      </c>
      <c r="J44" s="92" t="str">
        <f ca="1">IFERROR(VLOOKUP($C44,INDIRECT("Tbl"&amp;J$14),MATCH("Puntos",TblP01[#Headers],0),0)*
VLOOKUP($C44,TblFactor[],MATCH("SVPT",TblFactor[#Headers],0),0)*
VLOOKUP($B44,TblGrupos[],MATCH("SVPT",TblGrupos[#Headers],0),0),"")</f>
        <v/>
      </c>
      <c r="K44" s="93" t="str">
        <f ca="1">IFERROR(VLOOKUP($C44,INDIRECT("Tbl"&amp;K$14),MATCH("Puntos",TblP01[#Headers],0),0)*
VLOOKUP($C44,TblFactor[],MATCH("SVPT",TblFactor[#Headers],0),0)*
VLOOKUP($B44,TblGrupos[],MATCH("SVPT",TblGrupos[#Headers],0),0),"")</f>
        <v/>
      </c>
      <c r="L44" s="92" t="str">
        <f ca="1">IFERROR(VLOOKUP($C44,INDIRECT("Tbl"&amp;L$14),MATCH("Puntos",TblP01[#Headers],0),0)*
VLOOKUP($C44,TblFactor[],MATCH("SVPT",TblFactor[#Headers],0),0)*
VLOOKUP($B44,TblGrupos[],MATCH("SVPT",TblGrupos[#Headers],0),0),"")</f>
        <v/>
      </c>
      <c r="M44" s="93" t="str">
        <f ca="1">IFERROR(VLOOKUP($C44,INDIRECT("Tbl"&amp;M$14),MATCH("Puntos",TblP01[#Headers],0),0)*
VLOOKUP($C44,TblFactor[],MATCH("SVPT",TblFactor[#Headers],0),0)*
VLOOKUP($B44,TblGrupos[],MATCH("SVPT",TblGrupos[#Headers],0),0),"")</f>
        <v/>
      </c>
      <c r="N44" s="92" t="str">
        <f ca="1">IFERROR(VLOOKUP($C44,INDIRECT("Tbl"&amp;N$14),MATCH("Puntos",TblP01[#Headers],0),0)*
VLOOKUP($C44,TblFactor[],MATCH("SVPT",TblFactor[#Headers],0),0)*
VLOOKUP($B44,TblGrupos[],MATCH("SVPT",TblGrupos[#Headers],0),0),"")</f>
        <v/>
      </c>
      <c r="O44" s="93" t="str">
        <f ca="1">IFERROR(VLOOKUP($C44,INDIRECT("Tbl"&amp;O$14),MATCH("Puntos",TblP01[#Headers],0),0)*
VLOOKUP($C44,TblFactor[],MATCH("SVPT",TblFactor[#Headers],0),0)*
VLOOKUP($B44,TblGrupos[],MATCH("SVPT",TblGrupos[#Headers],0),0),"")</f>
        <v/>
      </c>
      <c r="P44" s="92" t="str">
        <f ca="1">IFERROR(VLOOKUP($C44,INDIRECT("Tbl"&amp;P$14),MATCH("Puntos",TblP01[#Headers],0),0)*
VLOOKUP($C44,TblFactor[],MATCH("SVPT",TblFactor[#Headers],0),0)*
VLOOKUP($B44,TblGrupos[],MATCH("SVPT",TblGrupos[#Headers],0),0),"")</f>
        <v/>
      </c>
      <c r="Q44" s="93" t="str">
        <f ca="1">IFERROR(VLOOKUP($C44,INDIRECT("Tbl"&amp;Q$14),MATCH("Puntos",TblP01[#Headers],0),0)*
VLOOKUP($C44,TblFactor[],MATCH("SVPT",TblFactor[#Headers],0),0)*
VLOOKUP($B44,TblGrupos[],MATCH("SVPT",TblGrupos[#Headers],0),0),"")</f>
        <v/>
      </c>
      <c r="R44" s="92" t="str">
        <f ca="1">IFERROR(VLOOKUP($C44,INDIRECT("Tbl"&amp;R$14),MATCH("Puntos",TblP01[#Headers],0),0)*
VLOOKUP($C44,TblFactor[],MATCH("SVPT",TblFactor[#Headers],0),0)*
VLOOKUP($B44,TblGrupos[],MATCH("SVPT",TblGrupos[#Headers],0),0),"")</f>
        <v/>
      </c>
      <c r="S44" s="93" t="str">
        <f ca="1">IFERROR(VLOOKUP($C44,INDIRECT("Tbl"&amp;S$14),MATCH("Puntos",TblP01[#Headers],0),0)*
VLOOKUP($C44,TblFactor[],MATCH("SVPT",TblFactor[#Headers],0),0)*
VLOOKUP($B44,TblGrupos[],MATCH("SVPT",TblGrupos[#Headers],0),0),"")</f>
        <v/>
      </c>
      <c r="T44" s="92" t="str">
        <f ca="1">IFERROR(VLOOKUP($C44,INDIRECT("Tbl"&amp;T$14),MATCH("Puntos",TblP01[#Headers],0),0)*
VLOOKUP($C44,TblFactor[],MATCH("SVPT",TblFactor[#Headers],0),0)*
VLOOKUP($B44,TblGrupos[],MATCH("SVPT",TblGrupos[#Headers],0),0),"")</f>
        <v/>
      </c>
      <c r="U44" s="93" t="str">
        <f ca="1">IFERROR(VLOOKUP($C44,INDIRECT("Tbl"&amp;U$14),MATCH("Puntos",TblP01[#Headers],0),0)*
VLOOKUP($C44,TblFactor[],MATCH("SVPT",TblFactor[#Headers],0),0)*
VLOOKUP($B44,TblGrupos[],MATCH("SVPT",TblGrupos[#Headers],0),0),"")</f>
        <v/>
      </c>
      <c r="V44" s="92" t="str">
        <f ca="1">IFERROR(VLOOKUP($C44,INDIRECT("Tbl"&amp;V$14),MATCH("Puntos",TblP01[#Headers],0),0)*
VLOOKUP($C44,TblFactor[],MATCH("SVPT",TblFactor[#Headers],0),0)*
VLOOKUP($B44,TblGrupos[],MATCH("SVPT",TblGrupos[#Headers],0),0),"")</f>
        <v/>
      </c>
      <c r="W44" s="93" t="str">
        <f ca="1">IFERROR(VLOOKUP($C44,INDIRECT("Tbl"&amp;W$14),MATCH("Puntos",TblP01[#Headers],0),0)*
VLOOKUP($C44,TblFactor[],MATCH("SVPT",TblFactor[#Headers],0),0)*
VLOOKUP($B44,TblGrupos[],MATCH("SVPT",TblGrupos[#Headers],0),0),"")</f>
        <v/>
      </c>
      <c r="X44" s="92" t="str">
        <f ca="1">IFERROR(VLOOKUP($C44,INDIRECT("Tbl"&amp;X$14),MATCH("Puntos",TblP01[#Headers],0),0)*
VLOOKUP($C44,TblFactor[],MATCH("SVPT",TblFactor[#Headers],0),0)*
VLOOKUP($B44,TblGrupos[],MATCH("SVPT",TblGrupos[#Headers],0),0),"")</f>
        <v/>
      </c>
      <c r="Y44" s="93" t="str">
        <f ca="1">IFERROR(VLOOKUP($C44,INDIRECT("Tbl"&amp;Y$14),MATCH("Puntos",TblP01[#Headers],0),0)*
VLOOKUP($C44,TblFactor[],MATCH("SVPT",TblFactor[#Headers],0),0)*
VLOOKUP($B44,TblGrupos[],MATCH("SVPT",TblGrupos[#Headers],0),0),"")</f>
        <v/>
      </c>
      <c r="Z44" s="92" t="str">
        <f ca="1">IFERROR(VLOOKUP($C44,INDIRECT("Tbl"&amp;Z$14),MATCH("Puntos",TblP01[#Headers],0),0)*
VLOOKUP($C44,TblFactor[],MATCH("SVPT",TblFactor[#Headers],0),0)*
VLOOKUP($B44,TblGrupos[],MATCH("SVPT",TblGrupos[#Headers],0),0),"")</f>
        <v/>
      </c>
      <c r="AA44" s="93" t="str">
        <f ca="1">IFERROR(VLOOKUP($C44,INDIRECT("Tbl"&amp;AA$14),MATCH("Puntos",TblP01[#Headers],0),0)*
VLOOKUP($C44,TblFactor[],MATCH("SVPT",TblFactor[#Headers],0),0)*
VLOOKUP($B44,TblGrupos[],MATCH("SVPT",TblGrupos[#Headers],0),0),"")</f>
        <v/>
      </c>
      <c r="AB44" s="92" t="str">
        <f ca="1">IFERROR(VLOOKUP($C44,INDIRECT("Tbl"&amp;AB$14),MATCH("Puntos",TblP01[#Headers],0),0)*
VLOOKUP($C44,TblFactor[],MATCH("SVPT",TblFactor[#Headers],0),0)*
VLOOKUP($B44,TblGrupos[],MATCH("SVPT",TblGrupos[#Headers],0),0),"")</f>
        <v/>
      </c>
      <c r="AC44" s="93" t="str">
        <f ca="1">IFERROR(VLOOKUP($C44,INDIRECT("Tbl"&amp;AC$14),MATCH("Puntos",TblP01[#Headers],0),0)*
VLOOKUP($C44,TblFactor[],MATCH("SVPT",TblFactor[#Headers],0),0)*
VLOOKUP($B44,TblGrupos[],MATCH("SVPT",TblGrupos[#Headers],0),0),"")</f>
        <v/>
      </c>
      <c r="AD44" s="92" t="str">
        <f ca="1">IFERROR(VLOOKUP($C44,INDIRECT("Tbl"&amp;AD$14),MATCH("Puntos",TblP01[#Headers],0),0)*
VLOOKUP($C44,TblFactor[],MATCH("SVPT",TblFactor[#Headers],0),0)*
VLOOKUP($B44,TblGrupos[],MATCH("SVPT",TblGrupos[#Headers],0),0),"")</f>
        <v/>
      </c>
      <c r="AE44" s="93" t="str">
        <f ca="1">IFERROR(VLOOKUP($C44,INDIRECT("Tbl"&amp;AE$14),MATCH("Puntos",TblP01[#Headers],0),0)*
VLOOKUP($C44,TblFactor[],MATCH("SVPT",TblFactor[#Headers],0),0)*
VLOOKUP($B44,TblGrupos[],MATCH("SVPT",TblGrupos[#Headers],0),0),"")</f>
        <v/>
      </c>
      <c r="AF44" s="92" t="str">
        <f ca="1">IFERROR(VLOOKUP($C44,INDIRECT("Tbl"&amp;AF$14),MATCH("Puntos",TblP01[#Headers],0),0)*
VLOOKUP($C44,TblFactor[],MATCH("SVPT",TblFactor[#Headers],0),0)*
VLOOKUP($B44,TblGrupos[],MATCH("SVPT",TblGrupos[#Headers],0),0),"")</f>
        <v/>
      </c>
      <c r="AG44" s="93" t="str">
        <f ca="1">IFERROR(VLOOKUP($C44,INDIRECT("Tbl"&amp;AG$14),MATCH("Puntos",TblP01[#Headers],0),0)*
VLOOKUP($C44,TblFactor[],MATCH("SVPT",TblFactor[#Headers],0),0)*
VLOOKUP($B44,TblGrupos[],MATCH("SVPT",TblGrupos[#Headers],0),0),"")</f>
        <v/>
      </c>
      <c r="AH44" s="92" t="str">
        <f ca="1">IFERROR(VLOOKUP($C44,INDIRECT("Tbl"&amp;AH$14),MATCH("Puntos",TblP01[#Headers],0),0)*
VLOOKUP($C44,TblFactor[],MATCH("SVPT",TblFactor[#Headers],0),0)*
VLOOKUP($B44,TblGrupos[],MATCH("SVPT",TblGrupos[#Headers],0),0),"")</f>
        <v/>
      </c>
      <c r="AI44" s="93" t="str">
        <f ca="1">IFERROR(VLOOKUP($C44,INDIRECT("Tbl"&amp;AI$14),MATCH("Puntos",TblP01[#Headers],0),0)*
VLOOKUP($C44,TblFactor[],MATCH("SVPT",TblFactor[#Headers],0),0)*
VLOOKUP($B44,TblGrupos[],MATCH("SVPT",TblGrupos[#Headers],0),0),"")</f>
        <v/>
      </c>
      <c r="AJ44" s="92" t="str">
        <f ca="1">IFERROR(VLOOKUP($C44,INDIRECT("Tbl"&amp;AJ$14),MATCH("Puntos",TblP01[#Headers],0),0)*
VLOOKUP($C44,TblFactor[],MATCH("SVPT",TblFactor[#Headers],0),0)*
VLOOKUP($B44,TblGrupos[],MATCH("SVPT",TblGrupos[#Headers],0),0),"")</f>
        <v/>
      </c>
      <c r="AK44" s="93" t="str">
        <f ca="1">IFERROR(VLOOKUP($C44,INDIRECT("Tbl"&amp;AK$14),MATCH("Puntos",TblP01[#Headers],0),0)*
VLOOKUP($C44,TblFactor[],MATCH("SVPT",TblFactor[#Headers],0),0)*
VLOOKUP($B44,TblGrupos[],MATCH("SVPT",TblGrupos[#Headers],0),0),"")</f>
        <v/>
      </c>
      <c r="AL44" s="92" t="str">
        <f ca="1">IFERROR(VLOOKUP($C44,INDIRECT("Tbl"&amp;AL$14),MATCH("Puntos",TblP01[#Headers],0),0)*
VLOOKUP($C44,TblFactor[],MATCH("SVPT",TblFactor[#Headers],0),0)*
VLOOKUP($B44,TblGrupos[],MATCH("SVPT",TblGrupos[#Headers],0),0),"")</f>
        <v/>
      </c>
      <c r="AM44" s="93" t="str">
        <f ca="1">IFERROR(VLOOKUP($C44,INDIRECT("Tbl"&amp;AM$14),MATCH("Puntos",TblP01[#Headers],0),0)*
VLOOKUP($C44,TblFactor[],MATCH("SVPT",TblFactor[#Headers],0),0)*
VLOOKUP($B44,TblGrupos[],MATCH("SVPT",TblGrupos[#Headers],0),0),"")</f>
        <v/>
      </c>
      <c r="AN44" s="92" t="str">
        <f ca="1">IFERROR(VLOOKUP($C44,INDIRECT("Tbl"&amp;AN$14),MATCH("Puntos",TblP01[#Headers],0),0)*
VLOOKUP($C44,TblFactor[],MATCH("SVPT",TblFactor[#Headers],0),0)*
VLOOKUP($B44,TblGrupos[],MATCH("SVPT",TblGrupos[#Headers],0),0),"")</f>
        <v/>
      </c>
      <c r="AO44" s="93" t="str">
        <f ca="1">IFERROR(VLOOKUP($C44,INDIRECT("Tbl"&amp;AO$14),MATCH("Puntos",TblP01[#Headers],0),0)*
VLOOKUP($C44,TblFactor[],MATCH("SVPT",TblFactor[#Headers],0),0)*
VLOOKUP($B44,TblGrupos[],MATCH("SVPT",TblGrupos[#Headers],0),0),"")</f>
        <v/>
      </c>
      <c r="AP44" s="92" t="str">
        <f ca="1">IFERROR(VLOOKUP($C44,INDIRECT("Tbl"&amp;AP$14),MATCH("Puntos",TblP01[#Headers],0),0)*
VLOOKUP($C44,TblFactor[],MATCH("SVPT",TblFactor[#Headers],0),0)*
VLOOKUP($B44,TblGrupos[],MATCH("SVPT",TblGrupos[#Headers],0),0),"")</f>
        <v/>
      </c>
      <c r="AQ44" s="93" t="str">
        <f ca="1">IFERROR(VLOOKUP($C44,INDIRECT("Tbl"&amp;AQ$14),MATCH("Puntos",TblP01[#Headers],0),0)*
VLOOKUP($C44,TblFactor[],MATCH("SVPT",TblFactor[#Headers],0),0)*
VLOOKUP($B44,TblGrupos[],MATCH("SVPT",TblGrupos[#Headers],0),0),"")</f>
        <v/>
      </c>
      <c r="AR44" s="92" t="str">
        <f ca="1">IFERROR(VLOOKUP($C44,INDIRECT("Tbl"&amp;AR$14),MATCH("Puntos",TblP01[#Headers],0),0)*
VLOOKUP($C44,TblFactor[],MATCH("SVPT",TblFactor[#Headers],0),0)*
VLOOKUP($B44,TblGrupos[],MATCH("SVPT",TblGrupos[#Headers],0),0),"")</f>
        <v/>
      </c>
      <c r="AS44" s="93" t="str">
        <f ca="1">IFERROR(VLOOKUP($C44,INDIRECT("Tbl"&amp;AS$14),MATCH("Puntos",TblP01[#Headers],0),0)*
VLOOKUP($C44,TblFactor[],MATCH("SVPT",TblFactor[#Headers],0),0)*
VLOOKUP($B44,TblGrupos[],MATCH("SVPT",TblGrupos[#Headers],0),0),"")</f>
        <v/>
      </c>
      <c r="AT44" s="92" t="str">
        <f ca="1">IFERROR(VLOOKUP($C44,INDIRECT("Tbl"&amp;AT$14),MATCH("Puntos",TblP01[#Headers],0),0)*
VLOOKUP($C44,TblFactor[],MATCH("SVPT",TblFactor[#Headers],0),0)*
VLOOKUP($B44,TblGrupos[],MATCH("SVPT",TblGrupos[#Headers],0),0),"")</f>
        <v/>
      </c>
      <c r="AU44" s="93" t="str">
        <f ca="1">IFERROR(VLOOKUP($C44,INDIRECT("Tbl"&amp;AU$14),MATCH("Puntos",TblP01[#Headers],0),0)*
VLOOKUP($C44,TblFactor[],MATCH("SVPT",TblFactor[#Headers],0),0)*
VLOOKUP($B44,TblGrupos[],MATCH("SVPT",TblGrupos[#Headers],0),0),"")</f>
        <v/>
      </c>
      <c r="AV44" s="92" t="str">
        <f ca="1">IFERROR(VLOOKUP($C44,INDIRECT("Tbl"&amp;AV$14),MATCH("Puntos",TblP01[#Headers],0),0)*
VLOOKUP($C44,TblFactor[],MATCH("SVPT",TblFactor[#Headers],0),0)*
VLOOKUP($B44,TblGrupos[],MATCH("SVPT",TblGrupos[#Headers],0),0),"")</f>
        <v/>
      </c>
      <c r="AW44" s="93" t="str">
        <f ca="1">IFERROR(VLOOKUP($C44,INDIRECT("Tbl"&amp;AW$14),MATCH("Puntos",TblP01[#Headers],0),0)*
VLOOKUP($C44,TblFactor[],MATCH("SVPT",TblFactor[#Headers],0),0)*
VLOOKUP($B44,TblGrupos[],MATCH("SVPT",TblGrupos[#Headers],0),0),"")</f>
        <v/>
      </c>
      <c r="AX44" s="92" t="str">
        <f ca="1">IFERROR(VLOOKUP($C44,INDIRECT("Tbl"&amp;AX$14),MATCH("Puntos",TblP01[#Headers],0),0)*
VLOOKUP($C44,TblFactor[],MATCH("SVPT",TblFactor[#Headers],0),0)*
VLOOKUP($B44,TblGrupos[],MATCH("SVPT",TblGrupos[#Headers],0),0),"")</f>
        <v/>
      </c>
      <c r="AY44" s="93" t="str">
        <f ca="1">IFERROR(VLOOKUP($C44,INDIRECT("Tbl"&amp;AY$14),MATCH("Puntos",TblP01[#Headers],0),0)*
VLOOKUP($C44,TblFactor[],MATCH("SVPT",TblFactor[#Headers],0),0)*
VLOOKUP($B44,TblGrupos[],MATCH("SVPT",TblGrupos[#Headers],0),0),"")</f>
        <v/>
      </c>
      <c r="AZ44" s="92" t="str">
        <f ca="1">IFERROR(VLOOKUP($C44,INDIRECT("Tbl"&amp;AZ$14),MATCH("Puntos",TblP01[#Headers],0),0)*
VLOOKUP($C44,TblFactor[],MATCH("SVPT",TblFactor[#Headers],0),0)*
VLOOKUP($B44,TblGrupos[],MATCH("SVPT",TblGrupos[#Headers],0),0),"")</f>
        <v/>
      </c>
      <c r="BA44" s="93" t="str">
        <f ca="1">IFERROR(VLOOKUP($C44,INDIRECT("Tbl"&amp;BA$14),MATCH("Puntos",TblP01[#Headers],0),0)*
VLOOKUP($C44,TblFactor[],MATCH("SVPT",TblFactor[#Headers],0),0)*
VLOOKUP($B44,TblGrupos[],MATCH("SVPT",TblGrupos[#Headers],0),0),"")</f>
        <v/>
      </c>
      <c r="BB44" s="92" t="str">
        <f ca="1">IFERROR(VLOOKUP($C44,INDIRECT("Tbl"&amp;BB$14),MATCH("Puntos",TblP01[#Headers],0),0)*
VLOOKUP($C44,TblFactor[],MATCH("SVPT",TblFactor[#Headers],0),0)*
VLOOKUP($B44,TblGrupos[],MATCH("SVPT",TblGrupos[#Headers],0),0),"")</f>
        <v/>
      </c>
      <c r="BC44" s="93" t="str">
        <f ca="1">IFERROR(VLOOKUP($C44,INDIRECT("Tbl"&amp;BC$14),MATCH("Puntos",TblP01[#Headers],0),0)*
VLOOKUP($C44,TblFactor[],MATCH("SVPT",TblFactor[#Headers],0),0)*
VLOOKUP($B44,TblGrupos[],MATCH("SVPT",TblGrupos[#Headers],0),0),"")</f>
        <v/>
      </c>
      <c r="BD44" s="94" t="str">
        <f ca="1">IFERROR(VLOOKUP($C44,INDIRECT("Tbl"&amp;BD$14),MATCH("Puntos",TblP01[#Headers],0),0)*
VLOOKUP($C44,TblFactor[],MATCH("SVPT",TblFactor[#Headers],0),0)*
VLOOKUP($B44,TblGrupos[],MATCH("SVPT",TblGrupos[#Headers],0),0),"")</f>
        <v/>
      </c>
    </row>
    <row r="45" spans="1:56" ht="11.25" customHeight="1" thickBot="1" x14ac:dyDescent="0.3">
      <c r="A45" s="147">
        <v>30</v>
      </c>
      <c r="B45" s="95" t="str">
        <f>IF($C45="","",IFERROR(VLOOKUP($C45,Tbl_ListFactores[],MATCH(B$15,Tbl_ListFactores[#Headers],0),0),""))</f>
        <v>zz</v>
      </c>
      <c r="C45" s="96" t="s">
        <v>45</v>
      </c>
      <c r="D45" s="96" t="str">
        <f>IF($C45="","",IFERROR(VLOOKUP($C45,Tbl_ListFactores[],MATCH(D$15,Tbl_ListFactores[#Headers],0),0),""))</f>
        <v/>
      </c>
      <c r="E45" s="97" t="str">
        <f>IF($C45="","",IFERROR(VLOOKUP($C45,Tbl_ListFactores[],MATCH(E$15,Tbl_ListFactores[#Headers],0),0),""))</f>
        <v/>
      </c>
      <c r="F45" s="98">
        <f t="shared" ca="1" si="33"/>
        <v>0</v>
      </c>
      <c r="G45" s="99" t="str">
        <f ca="1">IFERROR(VLOOKUP($C45,INDIRECT("Tbl"&amp;G$14),MATCH("Puntos",TblP01[#Headers],0),0)*
VLOOKUP($C45,TblFactor[],MATCH("SVPT",TblFactor[#Headers],0),0)*
VLOOKUP($B45,TblGrupos[],MATCH("SVPT",TblGrupos[#Headers],0),0),"")</f>
        <v/>
      </c>
      <c r="H45" s="100" t="str">
        <f ca="1">IFERROR(VLOOKUP($C45,INDIRECT("Tbl"&amp;H$14),MATCH("Puntos",TblP01[#Headers],0),0)*
VLOOKUP($C45,TblFactor[],MATCH("SVPT",TblFactor[#Headers],0),0)*
VLOOKUP($B45,TblGrupos[],MATCH("SVPT",TblGrupos[#Headers],0),0),"")</f>
        <v/>
      </c>
      <c r="I45" s="101" t="str">
        <f ca="1">IFERROR(VLOOKUP($C45,INDIRECT("Tbl"&amp;I$14),MATCH("Puntos",TblP01[#Headers],0),0)*
VLOOKUP($C45,TblFactor[],MATCH("SVPT",TblFactor[#Headers],0),0)*
VLOOKUP($B45,TblGrupos[],MATCH("SVPT",TblGrupos[#Headers],0),0),"")</f>
        <v/>
      </c>
      <c r="J45" s="100" t="str">
        <f ca="1">IFERROR(VLOOKUP($C45,INDIRECT("Tbl"&amp;J$14),MATCH("Puntos",TblP01[#Headers],0),0)*
VLOOKUP($C45,TblFactor[],MATCH("SVPT",TblFactor[#Headers],0),0)*
VLOOKUP($B45,TblGrupos[],MATCH("SVPT",TblGrupos[#Headers],0),0),"")</f>
        <v/>
      </c>
      <c r="K45" s="101" t="str">
        <f ca="1">IFERROR(VLOOKUP($C45,INDIRECT("Tbl"&amp;K$14),MATCH("Puntos",TblP01[#Headers],0),0)*
VLOOKUP($C45,TblFactor[],MATCH("SVPT",TblFactor[#Headers],0),0)*
VLOOKUP($B45,TblGrupos[],MATCH("SVPT",TblGrupos[#Headers],0),0),"")</f>
        <v/>
      </c>
      <c r="L45" s="100" t="str">
        <f ca="1">IFERROR(VLOOKUP($C45,INDIRECT("Tbl"&amp;L$14),MATCH("Puntos",TblP01[#Headers],0),0)*
VLOOKUP($C45,TblFactor[],MATCH("SVPT",TblFactor[#Headers],0),0)*
VLOOKUP($B45,TblGrupos[],MATCH("SVPT",TblGrupos[#Headers],0),0),"")</f>
        <v/>
      </c>
      <c r="M45" s="101" t="str">
        <f ca="1">IFERROR(VLOOKUP($C45,INDIRECT("Tbl"&amp;M$14),MATCH("Puntos",TblP01[#Headers],0),0)*
VLOOKUP($C45,TblFactor[],MATCH("SVPT",TblFactor[#Headers],0),0)*
VLOOKUP($B45,TblGrupos[],MATCH("SVPT",TblGrupos[#Headers],0),0),"")</f>
        <v/>
      </c>
      <c r="N45" s="100" t="str">
        <f ca="1">IFERROR(VLOOKUP($C45,INDIRECT("Tbl"&amp;N$14),MATCH("Puntos",TblP01[#Headers],0),0)*
VLOOKUP($C45,TblFactor[],MATCH("SVPT",TblFactor[#Headers],0),0)*
VLOOKUP($B45,TblGrupos[],MATCH("SVPT",TblGrupos[#Headers],0),0),"")</f>
        <v/>
      </c>
      <c r="O45" s="101" t="str">
        <f ca="1">IFERROR(VLOOKUP($C45,INDIRECT("Tbl"&amp;O$14),MATCH("Puntos",TblP01[#Headers],0),0)*
VLOOKUP($C45,TblFactor[],MATCH("SVPT",TblFactor[#Headers],0),0)*
VLOOKUP($B45,TblGrupos[],MATCH("SVPT",TblGrupos[#Headers],0),0),"")</f>
        <v/>
      </c>
      <c r="P45" s="100" t="str">
        <f ca="1">IFERROR(VLOOKUP($C45,INDIRECT("Tbl"&amp;P$14),MATCH("Puntos",TblP01[#Headers],0),0)*
VLOOKUP($C45,TblFactor[],MATCH("SVPT",TblFactor[#Headers],0),0)*
VLOOKUP($B45,TblGrupos[],MATCH("SVPT",TblGrupos[#Headers],0),0),"")</f>
        <v/>
      </c>
      <c r="Q45" s="101" t="str">
        <f ca="1">IFERROR(VLOOKUP($C45,INDIRECT("Tbl"&amp;Q$14),MATCH("Puntos",TblP01[#Headers],0),0)*
VLOOKUP($C45,TblFactor[],MATCH("SVPT",TblFactor[#Headers],0),0)*
VLOOKUP($B45,TblGrupos[],MATCH("SVPT",TblGrupos[#Headers],0),0),"")</f>
        <v/>
      </c>
      <c r="R45" s="100" t="str">
        <f ca="1">IFERROR(VLOOKUP($C45,INDIRECT("Tbl"&amp;R$14),MATCH("Puntos",TblP01[#Headers],0),0)*
VLOOKUP($C45,TblFactor[],MATCH("SVPT",TblFactor[#Headers],0),0)*
VLOOKUP($B45,TblGrupos[],MATCH("SVPT",TblGrupos[#Headers],0),0),"")</f>
        <v/>
      </c>
      <c r="S45" s="101" t="str">
        <f ca="1">IFERROR(VLOOKUP($C45,INDIRECT("Tbl"&amp;S$14),MATCH("Puntos",TblP01[#Headers],0),0)*
VLOOKUP($C45,TblFactor[],MATCH("SVPT",TblFactor[#Headers],0),0)*
VLOOKUP($B45,TblGrupos[],MATCH("SVPT",TblGrupos[#Headers],0),0),"")</f>
        <v/>
      </c>
      <c r="T45" s="100" t="str">
        <f ca="1">IFERROR(VLOOKUP($C45,INDIRECT("Tbl"&amp;T$14),MATCH("Puntos",TblP01[#Headers],0),0)*
VLOOKUP($C45,TblFactor[],MATCH("SVPT",TblFactor[#Headers],0),0)*
VLOOKUP($B45,TblGrupos[],MATCH("SVPT",TblGrupos[#Headers],0),0),"")</f>
        <v/>
      </c>
      <c r="U45" s="101" t="str">
        <f ca="1">IFERROR(VLOOKUP($C45,INDIRECT("Tbl"&amp;U$14),MATCH("Puntos",TblP01[#Headers],0),0)*
VLOOKUP($C45,TblFactor[],MATCH("SVPT",TblFactor[#Headers],0),0)*
VLOOKUP($B45,TblGrupos[],MATCH("SVPT",TblGrupos[#Headers],0),0),"")</f>
        <v/>
      </c>
      <c r="V45" s="100" t="str">
        <f ca="1">IFERROR(VLOOKUP($C45,INDIRECT("Tbl"&amp;V$14),MATCH("Puntos",TblP01[#Headers],0),0)*
VLOOKUP($C45,TblFactor[],MATCH("SVPT",TblFactor[#Headers],0),0)*
VLOOKUP($B45,TblGrupos[],MATCH("SVPT",TblGrupos[#Headers],0),0),"")</f>
        <v/>
      </c>
      <c r="W45" s="101" t="str">
        <f ca="1">IFERROR(VLOOKUP($C45,INDIRECT("Tbl"&amp;W$14),MATCH("Puntos",TblP01[#Headers],0),0)*
VLOOKUP($C45,TblFactor[],MATCH("SVPT",TblFactor[#Headers],0),0)*
VLOOKUP($B45,TblGrupos[],MATCH("SVPT",TblGrupos[#Headers],0),0),"")</f>
        <v/>
      </c>
      <c r="X45" s="100" t="str">
        <f ca="1">IFERROR(VLOOKUP($C45,INDIRECT("Tbl"&amp;X$14),MATCH("Puntos",TblP01[#Headers],0),0)*
VLOOKUP($C45,TblFactor[],MATCH("SVPT",TblFactor[#Headers],0),0)*
VLOOKUP($B45,TblGrupos[],MATCH("SVPT",TblGrupos[#Headers],0),0),"")</f>
        <v/>
      </c>
      <c r="Y45" s="101" t="str">
        <f ca="1">IFERROR(VLOOKUP($C45,INDIRECT("Tbl"&amp;Y$14),MATCH("Puntos",TblP01[#Headers],0),0)*
VLOOKUP($C45,TblFactor[],MATCH("SVPT",TblFactor[#Headers],0),0)*
VLOOKUP($B45,TblGrupos[],MATCH("SVPT",TblGrupos[#Headers],0),0),"")</f>
        <v/>
      </c>
      <c r="Z45" s="100" t="str">
        <f ca="1">IFERROR(VLOOKUP($C45,INDIRECT("Tbl"&amp;Z$14),MATCH("Puntos",TblP01[#Headers],0),0)*
VLOOKUP($C45,TblFactor[],MATCH("SVPT",TblFactor[#Headers],0),0)*
VLOOKUP($B45,TblGrupos[],MATCH("SVPT",TblGrupos[#Headers],0),0),"")</f>
        <v/>
      </c>
      <c r="AA45" s="101" t="str">
        <f ca="1">IFERROR(VLOOKUP($C45,INDIRECT("Tbl"&amp;AA$14),MATCH("Puntos",TblP01[#Headers],0),0)*
VLOOKUP($C45,TblFactor[],MATCH("SVPT",TblFactor[#Headers],0),0)*
VLOOKUP($B45,TblGrupos[],MATCH("SVPT",TblGrupos[#Headers],0),0),"")</f>
        <v/>
      </c>
      <c r="AB45" s="100" t="str">
        <f ca="1">IFERROR(VLOOKUP($C45,INDIRECT("Tbl"&amp;AB$14),MATCH("Puntos",TblP01[#Headers],0),0)*
VLOOKUP($C45,TblFactor[],MATCH("SVPT",TblFactor[#Headers],0),0)*
VLOOKUP($B45,TblGrupos[],MATCH("SVPT",TblGrupos[#Headers],0),0),"")</f>
        <v/>
      </c>
      <c r="AC45" s="101" t="str">
        <f ca="1">IFERROR(VLOOKUP($C45,INDIRECT("Tbl"&amp;AC$14),MATCH("Puntos",TblP01[#Headers],0),0)*
VLOOKUP($C45,TblFactor[],MATCH("SVPT",TblFactor[#Headers],0),0)*
VLOOKUP($B45,TblGrupos[],MATCH("SVPT",TblGrupos[#Headers],0),0),"")</f>
        <v/>
      </c>
      <c r="AD45" s="100" t="str">
        <f ca="1">IFERROR(VLOOKUP($C45,INDIRECT("Tbl"&amp;AD$14),MATCH("Puntos",TblP01[#Headers],0),0)*
VLOOKUP($C45,TblFactor[],MATCH("SVPT",TblFactor[#Headers],0),0)*
VLOOKUP($B45,TblGrupos[],MATCH("SVPT",TblGrupos[#Headers],0),0),"")</f>
        <v/>
      </c>
      <c r="AE45" s="101" t="str">
        <f ca="1">IFERROR(VLOOKUP($C45,INDIRECT("Tbl"&amp;AE$14),MATCH("Puntos",TblP01[#Headers],0),0)*
VLOOKUP($C45,TblFactor[],MATCH("SVPT",TblFactor[#Headers],0),0)*
VLOOKUP($B45,TblGrupos[],MATCH("SVPT",TblGrupos[#Headers],0),0),"")</f>
        <v/>
      </c>
      <c r="AF45" s="100" t="str">
        <f ca="1">IFERROR(VLOOKUP($C45,INDIRECT("Tbl"&amp;AF$14),MATCH("Puntos",TblP01[#Headers],0),0)*
VLOOKUP($C45,TblFactor[],MATCH("SVPT",TblFactor[#Headers],0),0)*
VLOOKUP($B45,TblGrupos[],MATCH("SVPT",TblGrupos[#Headers],0),0),"")</f>
        <v/>
      </c>
      <c r="AG45" s="101" t="str">
        <f ca="1">IFERROR(VLOOKUP($C45,INDIRECT("Tbl"&amp;AG$14),MATCH("Puntos",TblP01[#Headers],0),0)*
VLOOKUP($C45,TblFactor[],MATCH("SVPT",TblFactor[#Headers],0),0)*
VLOOKUP($B45,TblGrupos[],MATCH("SVPT",TblGrupos[#Headers],0),0),"")</f>
        <v/>
      </c>
      <c r="AH45" s="100" t="str">
        <f ca="1">IFERROR(VLOOKUP($C45,INDIRECT("Tbl"&amp;AH$14),MATCH("Puntos",TblP01[#Headers],0),0)*
VLOOKUP($C45,TblFactor[],MATCH("SVPT",TblFactor[#Headers],0),0)*
VLOOKUP($B45,TblGrupos[],MATCH("SVPT",TblGrupos[#Headers],0),0),"")</f>
        <v/>
      </c>
      <c r="AI45" s="101" t="str">
        <f ca="1">IFERROR(VLOOKUP($C45,INDIRECT("Tbl"&amp;AI$14),MATCH("Puntos",TblP01[#Headers],0),0)*
VLOOKUP($C45,TblFactor[],MATCH("SVPT",TblFactor[#Headers],0),0)*
VLOOKUP($B45,TblGrupos[],MATCH("SVPT",TblGrupos[#Headers],0),0),"")</f>
        <v/>
      </c>
      <c r="AJ45" s="100" t="str">
        <f ca="1">IFERROR(VLOOKUP($C45,INDIRECT("Tbl"&amp;AJ$14),MATCH("Puntos",TblP01[#Headers],0),0)*
VLOOKUP($C45,TblFactor[],MATCH("SVPT",TblFactor[#Headers],0),0)*
VLOOKUP($B45,TblGrupos[],MATCH("SVPT",TblGrupos[#Headers],0),0),"")</f>
        <v/>
      </c>
      <c r="AK45" s="101" t="str">
        <f ca="1">IFERROR(VLOOKUP($C45,INDIRECT("Tbl"&amp;AK$14),MATCH("Puntos",TblP01[#Headers],0),0)*
VLOOKUP($C45,TblFactor[],MATCH("SVPT",TblFactor[#Headers],0),0)*
VLOOKUP($B45,TblGrupos[],MATCH("SVPT",TblGrupos[#Headers],0),0),"")</f>
        <v/>
      </c>
      <c r="AL45" s="100" t="str">
        <f ca="1">IFERROR(VLOOKUP($C45,INDIRECT("Tbl"&amp;AL$14),MATCH("Puntos",TblP01[#Headers],0),0)*
VLOOKUP($C45,TblFactor[],MATCH("SVPT",TblFactor[#Headers],0),0)*
VLOOKUP($B45,TblGrupos[],MATCH("SVPT",TblGrupos[#Headers],0),0),"")</f>
        <v/>
      </c>
      <c r="AM45" s="101" t="str">
        <f ca="1">IFERROR(VLOOKUP($C45,INDIRECT("Tbl"&amp;AM$14),MATCH("Puntos",TblP01[#Headers],0),0)*
VLOOKUP($C45,TblFactor[],MATCH("SVPT",TblFactor[#Headers],0),0)*
VLOOKUP($B45,TblGrupos[],MATCH("SVPT",TblGrupos[#Headers],0),0),"")</f>
        <v/>
      </c>
      <c r="AN45" s="100" t="str">
        <f ca="1">IFERROR(VLOOKUP($C45,INDIRECT("Tbl"&amp;AN$14),MATCH("Puntos",TblP01[#Headers],0),0)*
VLOOKUP($C45,TblFactor[],MATCH("SVPT",TblFactor[#Headers],0),0)*
VLOOKUP($B45,TblGrupos[],MATCH("SVPT",TblGrupos[#Headers],0),0),"")</f>
        <v/>
      </c>
      <c r="AO45" s="101" t="str">
        <f ca="1">IFERROR(VLOOKUP($C45,INDIRECT("Tbl"&amp;AO$14),MATCH("Puntos",TblP01[#Headers],0),0)*
VLOOKUP($C45,TblFactor[],MATCH("SVPT",TblFactor[#Headers],0),0)*
VLOOKUP($B45,TblGrupos[],MATCH("SVPT",TblGrupos[#Headers],0),0),"")</f>
        <v/>
      </c>
      <c r="AP45" s="100" t="str">
        <f ca="1">IFERROR(VLOOKUP($C45,INDIRECT("Tbl"&amp;AP$14),MATCH("Puntos",TblP01[#Headers],0),0)*
VLOOKUP($C45,TblFactor[],MATCH("SVPT",TblFactor[#Headers],0),0)*
VLOOKUP($B45,TblGrupos[],MATCH("SVPT",TblGrupos[#Headers],0),0),"")</f>
        <v/>
      </c>
      <c r="AQ45" s="101" t="str">
        <f ca="1">IFERROR(VLOOKUP($C45,INDIRECT("Tbl"&amp;AQ$14),MATCH("Puntos",TblP01[#Headers],0),0)*
VLOOKUP($C45,TblFactor[],MATCH("SVPT",TblFactor[#Headers],0),0)*
VLOOKUP($B45,TblGrupos[],MATCH("SVPT",TblGrupos[#Headers],0),0),"")</f>
        <v/>
      </c>
      <c r="AR45" s="100" t="str">
        <f ca="1">IFERROR(VLOOKUP($C45,INDIRECT("Tbl"&amp;AR$14),MATCH("Puntos",TblP01[#Headers],0),0)*
VLOOKUP($C45,TblFactor[],MATCH("SVPT",TblFactor[#Headers],0),0)*
VLOOKUP($B45,TblGrupos[],MATCH("SVPT",TblGrupos[#Headers],0),0),"")</f>
        <v/>
      </c>
      <c r="AS45" s="101" t="str">
        <f ca="1">IFERROR(VLOOKUP($C45,INDIRECT("Tbl"&amp;AS$14),MATCH("Puntos",TblP01[#Headers],0),0)*
VLOOKUP($C45,TblFactor[],MATCH("SVPT",TblFactor[#Headers],0),0)*
VLOOKUP($B45,TblGrupos[],MATCH("SVPT",TblGrupos[#Headers],0),0),"")</f>
        <v/>
      </c>
      <c r="AT45" s="100" t="str">
        <f ca="1">IFERROR(VLOOKUP($C45,INDIRECT("Tbl"&amp;AT$14),MATCH("Puntos",TblP01[#Headers],0),0)*
VLOOKUP($C45,TblFactor[],MATCH("SVPT",TblFactor[#Headers],0),0)*
VLOOKUP($B45,TblGrupos[],MATCH("SVPT",TblGrupos[#Headers],0),0),"")</f>
        <v/>
      </c>
      <c r="AU45" s="101" t="str">
        <f ca="1">IFERROR(VLOOKUP($C45,INDIRECT("Tbl"&amp;AU$14),MATCH("Puntos",TblP01[#Headers],0),0)*
VLOOKUP($C45,TblFactor[],MATCH("SVPT",TblFactor[#Headers],0),0)*
VLOOKUP($B45,TblGrupos[],MATCH("SVPT",TblGrupos[#Headers],0),0),"")</f>
        <v/>
      </c>
      <c r="AV45" s="100" t="str">
        <f ca="1">IFERROR(VLOOKUP($C45,INDIRECT("Tbl"&amp;AV$14),MATCH("Puntos",TblP01[#Headers],0),0)*
VLOOKUP($C45,TblFactor[],MATCH("SVPT",TblFactor[#Headers],0),0)*
VLOOKUP($B45,TblGrupos[],MATCH("SVPT",TblGrupos[#Headers],0),0),"")</f>
        <v/>
      </c>
      <c r="AW45" s="101" t="str">
        <f ca="1">IFERROR(VLOOKUP($C45,INDIRECT("Tbl"&amp;AW$14),MATCH("Puntos",TblP01[#Headers],0),0)*
VLOOKUP($C45,TblFactor[],MATCH("SVPT",TblFactor[#Headers],0),0)*
VLOOKUP($B45,TblGrupos[],MATCH("SVPT",TblGrupos[#Headers],0),0),"")</f>
        <v/>
      </c>
      <c r="AX45" s="100" t="str">
        <f ca="1">IFERROR(VLOOKUP($C45,INDIRECT("Tbl"&amp;AX$14),MATCH("Puntos",TblP01[#Headers],0),0)*
VLOOKUP($C45,TblFactor[],MATCH("SVPT",TblFactor[#Headers],0),0)*
VLOOKUP($B45,TblGrupos[],MATCH("SVPT",TblGrupos[#Headers],0),0),"")</f>
        <v/>
      </c>
      <c r="AY45" s="101" t="str">
        <f ca="1">IFERROR(VLOOKUP($C45,INDIRECT("Tbl"&amp;AY$14),MATCH("Puntos",TblP01[#Headers],0),0)*
VLOOKUP($C45,TblFactor[],MATCH("SVPT",TblFactor[#Headers],0),0)*
VLOOKUP($B45,TblGrupos[],MATCH("SVPT",TblGrupos[#Headers],0),0),"")</f>
        <v/>
      </c>
      <c r="AZ45" s="100" t="str">
        <f ca="1">IFERROR(VLOOKUP($C45,INDIRECT("Tbl"&amp;AZ$14),MATCH("Puntos",TblP01[#Headers],0),0)*
VLOOKUP($C45,TblFactor[],MATCH("SVPT",TblFactor[#Headers],0),0)*
VLOOKUP($B45,TblGrupos[],MATCH("SVPT",TblGrupos[#Headers],0),0),"")</f>
        <v/>
      </c>
      <c r="BA45" s="101" t="str">
        <f ca="1">IFERROR(VLOOKUP($C45,INDIRECT("Tbl"&amp;BA$14),MATCH("Puntos",TblP01[#Headers],0),0)*
VLOOKUP($C45,TblFactor[],MATCH("SVPT",TblFactor[#Headers],0),0)*
VLOOKUP($B45,TblGrupos[],MATCH("SVPT",TblGrupos[#Headers],0),0),"")</f>
        <v/>
      </c>
      <c r="BB45" s="100" t="str">
        <f ca="1">IFERROR(VLOOKUP($C45,INDIRECT("Tbl"&amp;BB$14),MATCH("Puntos",TblP01[#Headers],0),0)*
VLOOKUP($C45,TblFactor[],MATCH("SVPT",TblFactor[#Headers],0),0)*
VLOOKUP($B45,TblGrupos[],MATCH("SVPT",TblGrupos[#Headers],0),0),"")</f>
        <v/>
      </c>
      <c r="BC45" s="101" t="str">
        <f ca="1">IFERROR(VLOOKUP($C45,INDIRECT("Tbl"&amp;BC$14),MATCH("Puntos",TblP01[#Headers],0),0)*
VLOOKUP($C45,TblFactor[],MATCH("SVPT",TblFactor[#Headers],0),0)*
VLOOKUP($B45,TblGrupos[],MATCH("SVPT",TblGrupos[#Headers],0),0),"")</f>
        <v/>
      </c>
      <c r="BD45" s="102" t="str">
        <f ca="1">IFERROR(VLOOKUP($C45,INDIRECT("Tbl"&amp;BD$14),MATCH("Puntos",TblP01[#Headers],0),0)*
VLOOKUP($C45,TblFactor[],MATCH("SVPT",TblFactor[#Headers],0),0)*
VLOOKUP($B45,TblGrupos[],MATCH("SVPT",TblGrupos[#Headers],0),0),"")</f>
        <v/>
      </c>
    </row>
  </sheetData>
  <sheetProtection selectLockedCells="1"/>
  <mergeCells count="8">
    <mergeCell ref="D8:E8"/>
    <mergeCell ref="D9:E9"/>
    <mergeCell ref="D10:E10"/>
    <mergeCell ref="D13:E13"/>
    <mergeCell ref="D3:E3"/>
    <mergeCell ref="D4:E4"/>
    <mergeCell ref="D5:E5"/>
    <mergeCell ref="D6:E6"/>
  </mergeCells>
  <conditionalFormatting sqref="B16:B45">
    <cfRule type="cellIs" dxfId="642" priority="1" operator="equal">
      <formula>"ZZ"</formula>
    </cfRule>
  </conditionalFormatting>
  <printOptions verticalCentered="1"/>
  <pageMargins left="0.23622047244094491" right="0.23622047244094491" top="0.74803149606299213" bottom="0.74803149606299213" header="0.31496062992125984" footer="0.31496062992125984"/>
  <pageSetup paperSize="9" scale="63" fitToWidth="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L53"/>
  <sheetViews>
    <sheetView workbookViewId="0"/>
  </sheetViews>
  <sheetFormatPr baseColWidth="10" defaultRowHeight="15" x14ac:dyDescent="0.25"/>
  <cols>
    <col min="1" max="1" width="8.140625" bestFit="1" customWidth="1"/>
    <col min="2" max="2" width="24.42578125" bestFit="1" customWidth="1"/>
    <col min="3" max="3" width="24.28515625" bestFit="1" customWidth="1"/>
    <col min="4" max="4" width="21.85546875" bestFit="1" customWidth="1"/>
    <col min="5" max="5" width="11.85546875" customWidth="1"/>
    <col min="6" max="6" width="13.28515625" customWidth="1"/>
    <col min="7" max="7" width="12" customWidth="1"/>
    <col min="8" max="8" width="11.7109375" customWidth="1"/>
    <col min="10" max="10" width="17.140625" bestFit="1" customWidth="1"/>
  </cols>
  <sheetData>
    <row r="1" spans="1:12" ht="30" x14ac:dyDescent="0.25">
      <c r="A1" s="17" t="s">
        <v>75</v>
      </c>
      <c r="B1" s="17" t="s">
        <v>65</v>
      </c>
      <c r="C1" s="17" t="s">
        <v>63</v>
      </c>
      <c r="D1" s="17" t="s">
        <v>64</v>
      </c>
      <c r="E1" s="18" t="s">
        <v>146</v>
      </c>
      <c r="F1" s="18" t="s">
        <v>147</v>
      </c>
      <c r="G1" s="18" t="s">
        <v>148</v>
      </c>
      <c r="H1" s="18" t="s">
        <v>123</v>
      </c>
      <c r="J1" s="28"/>
      <c r="K1" s="28"/>
      <c r="L1" s="28"/>
    </row>
    <row r="2" spans="1:12" s="28" customFormat="1" x14ac:dyDescent="0.25">
      <c r="A2" s="30" t="s">
        <v>138</v>
      </c>
      <c r="B2" s="30" t="s">
        <v>138</v>
      </c>
      <c r="C2" s="30" t="s">
        <v>138</v>
      </c>
      <c r="D2" s="30" t="s">
        <v>138</v>
      </c>
      <c r="E2" s="39">
        <f>SUMIF(TblFactor[Género],"FEMENINO",TblFactor[Puntos])</f>
        <v>0</v>
      </c>
      <c r="F2" s="39">
        <f>SUMIF(TblFactor[Género],"MASCULINO",TblFactor[Puntos])</f>
        <v>0</v>
      </c>
      <c r="G2" s="39">
        <f>SUMIF(TblFactor[Género],"NEUTRO",TblFactor[Puntos])</f>
        <v>0</v>
      </c>
      <c r="H2" s="40">
        <f>SUM(TblListPuestos[[#This Row],[Puntos Femeninos]:[Puntos Neutros]])</f>
        <v>0</v>
      </c>
    </row>
    <row r="3" spans="1:12" x14ac:dyDescent="0.25">
      <c r="A3" t="s">
        <v>61</v>
      </c>
      <c r="B3" t="str">
        <f>IFERROR(IF(VLOOKUP(TblListPuestos[[#This Row],[Clave]],TblPuestos[],MATCH(B$1,TblPuestos[#Headers],0),0)=0,"",VLOOKUP(TblListPuestos[[#This Row],[Clave]],TblPuestos[],MATCH(B$1,TblPuestos[#Headers],0),0)),"")</f>
        <v/>
      </c>
      <c r="C3" t="str">
        <f>IFERROR(IF(VLOOKUP(TblListPuestos[[#This Row],[Clave]],TblPuestos[],MATCH(C$1,TblPuestos[#Headers],0),0)=0,"",VLOOKUP(TblListPuestos[[#This Row],[Clave]],TblPuestos[],MATCH(C$1,TblPuestos[#Headers],0),0)),"")</f>
        <v/>
      </c>
      <c r="D3" t="str">
        <f>IFERROR(IF(VLOOKUP(TblListPuestos[[#This Row],[Clave]],TblPuestos[],MATCH(D$1,TblPuestos[#Headers],0),0)=0,"",VLOOKUP(TblListPuestos[[#This Row],[Clave]],TblPuestos[],MATCH(D$1,TblPuestos[#Headers],0),0)),"")</f>
        <v/>
      </c>
      <c r="E3" s="8">
        <f>IFERROR(HLOOKUP(TblListPuestos[[#This Row],[Clave]],'7. Puntuación_Puestos'!$G$1:$BD$11,MATCH(E$1,'7. Puntuación_Puestos'!$D$1:$D$11,0),0),"")</f>
        <v>0</v>
      </c>
      <c r="F3" s="8">
        <f>IFERROR(HLOOKUP(TblListPuestos[[#This Row],[Clave]],'7. Puntuación_Puestos'!$G$1:$BD$11,MATCH(F$1,'7. Puntuación_Puestos'!$D$1:$D$11,0),0),"")</f>
        <v>0</v>
      </c>
      <c r="G3" s="8">
        <f>IFERROR(HLOOKUP(TblListPuestos[[#This Row],[Clave]],'7. Puntuación_Puestos'!$G$1:$BD$11,MATCH(G$1,'7. Puntuación_Puestos'!$D$1:$D$11,0),0),"")</f>
        <v>0</v>
      </c>
      <c r="H3" s="8">
        <f>SUM(TblListPuestos[[#This Row],[Puntos Femeninos]:[Puntos Neutros]])</f>
        <v>0</v>
      </c>
    </row>
    <row r="4" spans="1:12" x14ac:dyDescent="0.25">
      <c r="A4" t="s">
        <v>66</v>
      </c>
      <c r="B4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" s="8">
        <f>IFERROR(HLOOKUP(TblListPuestos[[#This Row],[Clave]],'7. Puntuación_Puestos'!$G$1:$BD$11,MATCH(E$1,'7. Puntuación_Puestos'!$D$1:$D$11,0),0),"")</f>
        <v>0</v>
      </c>
      <c r="F4" s="8">
        <f>IFERROR(HLOOKUP(TblListPuestos[[#This Row],[Clave]],'7. Puntuación_Puestos'!$G$1:$BD$11,MATCH(F$1,'7. Puntuación_Puestos'!$D$1:$D$11,0),0),"")</f>
        <v>0</v>
      </c>
      <c r="G4" s="8">
        <f>IFERROR(HLOOKUP(TblListPuestos[[#This Row],[Clave]],'7. Puntuación_Puestos'!$G$1:$BD$11,MATCH(G$1,'7. Puntuación_Puestos'!$D$1:$D$11,0),0),"")</f>
        <v>0</v>
      </c>
      <c r="H4" s="8">
        <f>SUM(TblListPuestos[[#This Row],[Puntos Femeninos]:[Puntos Neutros]])</f>
        <v>0</v>
      </c>
    </row>
    <row r="5" spans="1:12" x14ac:dyDescent="0.25">
      <c r="A5" t="s">
        <v>67</v>
      </c>
      <c r="B5" s="28" t="str">
        <f>IFERROR(IF(VLOOKUP(TblListPuestos[[#This Row],[Clave]],TblPuestos[],MATCH(B$1,TblPuestos[#Headers],0),0)=0,"",VLOOKUP(TblListPuestos[[#This Row],[Clave]],TblPuestos[],MATCH(B$1,TblPuestos[#Headers],0),0)),"")</f>
        <v/>
      </c>
      <c r="C5" s="28" t="str">
        <f>IFERROR(IF(VLOOKUP(TblListPuestos[[#This Row],[Clave]],TblPuestos[],MATCH(C$1,TblPuestos[#Headers],0),0)=0,"",VLOOKUP(TblListPuestos[[#This Row],[Clave]],TblPuestos[],MATCH(C$1,TblPuestos[#Headers],0),0)),"")</f>
        <v/>
      </c>
      <c r="D5" s="28" t="str">
        <f>IFERROR(IF(VLOOKUP(TblListPuestos[[#This Row],[Clave]],TblPuestos[],MATCH(D$1,TblPuestos[#Headers],0),0)=0,"",VLOOKUP(TblListPuestos[[#This Row],[Clave]],TblPuestos[],MATCH(D$1,TblPuestos[#Headers],0),0)),"")</f>
        <v/>
      </c>
      <c r="E5" s="8">
        <f>IFERROR(HLOOKUP(TblListPuestos[[#This Row],[Clave]],'7. Puntuación_Puestos'!$G$1:$BD$11,MATCH(E$1,'7. Puntuación_Puestos'!$D$1:$D$11,0),0),"")</f>
        <v>0</v>
      </c>
      <c r="F5" s="8">
        <f>IFERROR(HLOOKUP(TblListPuestos[[#This Row],[Clave]],'7. Puntuación_Puestos'!$G$1:$BD$11,MATCH(F$1,'7. Puntuación_Puestos'!$D$1:$D$11,0),0),"")</f>
        <v>0</v>
      </c>
      <c r="G5" s="8">
        <f>IFERROR(HLOOKUP(TblListPuestos[[#This Row],[Clave]],'7. Puntuación_Puestos'!$G$1:$BD$11,MATCH(G$1,'7. Puntuación_Puestos'!$D$1:$D$11,0),0),"")</f>
        <v>0</v>
      </c>
      <c r="H5" s="8">
        <f>SUM(TblListPuestos[[#This Row],[Puntos Femeninos]:[Puntos Neutros]])</f>
        <v>0</v>
      </c>
    </row>
    <row r="6" spans="1:12" x14ac:dyDescent="0.25">
      <c r="A6" t="s">
        <v>68</v>
      </c>
      <c r="B6" s="28" t="str">
        <f>IFERROR(IF(VLOOKUP(TblListPuestos[[#This Row],[Clave]],TblPuestos[],MATCH(B$1,TblPuestos[#Headers],0),0)=0,"",VLOOKUP(TblListPuestos[[#This Row],[Clave]],TblPuestos[],MATCH(B$1,TblPuestos[#Headers],0),0)),"")</f>
        <v/>
      </c>
      <c r="C6" s="28" t="str">
        <f>IFERROR(IF(VLOOKUP(TblListPuestos[[#This Row],[Clave]],TblPuestos[],MATCH(C$1,TblPuestos[#Headers],0),0)=0,"",VLOOKUP(TblListPuestos[[#This Row],[Clave]],TblPuestos[],MATCH(C$1,TblPuestos[#Headers],0),0)),"")</f>
        <v/>
      </c>
      <c r="D6" s="28" t="str">
        <f>IFERROR(IF(VLOOKUP(TblListPuestos[[#This Row],[Clave]],TblPuestos[],MATCH(D$1,TblPuestos[#Headers],0),0)=0,"",VLOOKUP(TblListPuestos[[#This Row],[Clave]],TblPuestos[],MATCH(D$1,TblPuestos[#Headers],0),0)),"")</f>
        <v/>
      </c>
      <c r="E6" s="8">
        <f>IFERROR(HLOOKUP(TblListPuestos[[#This Row],[Clave]],'7. Puntuación_Puestos'!$G$1:$BD$11,MATCH(E$1,'7. Puntuación_Puestos'!$D$1:$D$11,0),0),"")</f>
        <v>0</v>
      </c>
      <c r="F6" s="8">
        <f>IFERROR(HLOOKUP(TblListPuestos[[#This Row],[Clave]],'7. Puntuación_Puestos'!$G$1:$BD$11,MATCH(F$1,'7. Puntuación_Puestos'!$D$1:$D$11,0),0),"")</f>
        <v>0</v>
      </c>
      <c r="G6" s="8">
        <f>IFERROR(HLOOKUP(TblListPuestos[[#This Row],[Clave]],'7. Puntuación_Puestos'!$G$1:$BD$11,MATCH(G$1,'7. Puntuación_Puestos'!$D$1:$D$11,0),0),"")</f>
        <v>0</v>
      </c>
      <c r="H6" s="8">
        <f>SUM(TblListPuestos[[#This Row],[Puntos Femeninos]:[Puntos Neutros]])</f>
        <v>0</v>
      </c>
    </row>
    <row r="7" spans="1:12" x14ac:dyDescent="0.25">
      <c r="A7" t="s">
        <v>72</v>
      </c>
      <c r="B7" s="28" t="str">
        <f>IFERROR(IF(VLOOKUP(TblListPuestos[[#This Row],[Clave]],TblPuestos[],MATCH(B$1,TblPuestos[#Headers],0),0)=0,"",VLOOKUP(TblListPuestos[[#This Row],[Clave]],TblPuestos[],MATCH(B$1,TblPuestos[#Headers],0),0)),"")</f>
        <v/>
      </c>
      <c r="C7" s="28" t="str">
        <f>IFERROR(IF(VLOOKUP(TblListPuestos[[#This Row],[Clave]],TblPuestos[],MATCH(C$1,TblPuestos[#Headers],0),0)=0,"",VLOOKUP(TblListPuestos[[#This Row],[Clave]],TblPuestos[],MATCH(C$1,TblPuestos[#Headers],0),0)),"")</f>
        <v/>
      </c>
      <c r="D7" s="28" t="str">
        <f>IFERROR(IF(VLOOKUP(TblListPuestos[[#This Row],[Clave]],TblPuestos[],MATCH(D$1,TblPuestos[#Headers],0),0)=0,"",VLOOKUP(TblListPuestos[[#This Row],[Clave]],TblPuestos[],MATCH(D$1,TblPuestos[#Headers],0),0)),"")</f>
        <v/>
      </c>
      <c r="E7" s="8">
        <f>IFERROR(HLOOKUP(TblListPuestos[[#This Row],[Clave]],'7. Puntuación_Puestos'!$G$1:$BD$11,MATCH(E$1,'7. Puntuación_Puestos'!$D$1:$D$11,0),0),"")</f>
        <v>0</v>
      </c>
      <c r="F7" s="8">
        <f>IFERROR(HLOOKUP(TblListPuestos[[#This Row],[Clave]],'7. Puntuación_Puestos'!$G$1:$BD$11,MATCH(F$1,'7. Puntuación_Puestos'!$D$1:$D$11,0),0),"")</f>
        <v>0</v>
      </c>
      <c r="G7" s="8">
        <f>IFERROR(HLOOKUP(TblListPuestos[[#This Row],[Clave]],'7. Puntuación_Puestos'!$G$1:$BD$11,MATCH(G$1,'7. Puntuación_Puestos'!$D$1:$D$11,0),0),"")</f>
        <v>0</v>
      </c>
      <c r="H7" s="8">
        <f>SUM(TblListPuestos[[#This Row],[Puntos Femeninos]:[Puntos Neutros]])</f>
        <v>0</v>
      </c>
    </row>
    <row r="8" spans="1:12" x14ac:dyDescent="0.25">
      <c r="A8" t="s">
        <v>73</v>
      </c>
      <c r="B8" s="28" t="str">
        <f>IFERROR(IF(VLOOKUP(TblListPuestos[[#This Row],[Clave]],TblPuestos[],MATCH(B$1,TblPuestos[#Headers],0),0)=0,"",VLOOKUP(TblListPuestos[[#This Row],[Clave]],TblPuestos[],MATCH(B$1,TblPuestos[#Headers],0),0)),"")</f>
        <v/>
      </c>
      <c r="C8" s="28" t="str">
        <f>IFERROR(IF(VLOOKUP(TblListPuestos[[#This Row],[Clave]],TblPuestos[],MATCH(C$1,TblPuestos[#Headers],0),0)=0,"",VLOOKUP(TblListPuestos[[#This Row],[Clave]],TblPuestos[],MATCH(C$1,TblPuestos[#Headers],0),0)),"")</f>
        <v/>
      </c>
      <c r="D8" s="28" t="str">
        <f>IFERROR(IF(VLOOKUP(TblListPuestos[[#This Row],[Clave]],TblPuestos[],MATCH(D$1,TblPuestos[#Headers],0),0)=0,"",VLOOKUP(TblListPuestos[[#This Row],[Clave]],TblPuestos[],MATCH(D$1,TblPuestos[#Headers],0),0)),"")</f>
        <v/>
      </c>
      <c r="E8" s="8">
        <f>IFERROR(HLOOKUP(TblListPuestos[[#This Row],[Clave]],'7. Puntuación_Puestos'!$G$1:$BD$11,MATCH(E$1,'7. Puntuación_Puestos'!$D$1:$D$11,0),0),"")</f>
        <v>0</v>
      </c>
      <c r="F8" s="8">
        <f>IFERROR(HLOOKUP(TblListPuestos[[#This Row],[Clave]],'7. Puntuación_Puestos'!$G$1:$BD$11,MATCH(F$1,'7. Puntuación_Puestos'!$D$1:$D$11,0),0),"")</f>
        <v>0</v>
      </c>
      <c r="G8" s="8">
        <f>IFERROR(HLOOKUP(TblListPuestos[[#This Row],[Clave]],'7. Puntuación_Puestos'!$G$1:$BD$11,MATCH(G$1,'7. Puntuación_Puestos'!$D$1:$D$11,0),0),"")</f>
        <v>0</v>
      </c>
      <c r="H8" s="8">
        <f>SUM(TblListPuestos[[#This Row],[Puntos Femeninos]:[Puntos Neutros]])</f>
        <v>0</v>
      </c>
    </row>
    <row r="9" spans="1:12" x14ac:dyDescent="0.25">
      <c r="A9" t="s">
        <v>74</v>
      </c>
      <c r="B9" s="28" t="str">
        <f>IFERROR(IF(VLOOKUP(TblListPuestos[[#This Row],[Clave]],TblPuestos[],MATCH(B$1,TblPuestos[#Headers],0),0)=0,"",VLOOKUP(TblListPuestos[[#This Row],[Clave]],TblPuestos[],MATCH(B$1,TblPuestos[#Headers],0),0)),"")</f>
        <v/>
      </c>
      <c r="C9" s="28" t="str">
        <f>IFERROR(IF(VLOOKUP(TblListPuestos[[#This Row],[Clave]],TblPuestos[],MATCH(C$1,TblPuestos[#Headers],0),0)=0,"",VLOOKUP(TblListPuestos[[#This Row],[Clave]],TblPuestos[],MATCH(C$1,TblPuestos[#Headers],0),0)),"")</f>
        <v/>
      </c>
      <c r="D9" s="28" t="str">
        <f>IFERROR(IF(VLOOKUP(TblListPuestos[[#This Row],[Clave]],TblPuestos[],MATCH(D$1,TblPuestos[#Headers],0),0)=0,"",VLOOKUP(TblListPuestos[[#This Row],[Clave]],TblPuestos[],MATCH(D$1,TblPuestos[#Headers],0),0)),"")</f>
        <v/>
      </c>
      <c r="E9" s="8">
        <f>IFERROR(HLOOKUP(TblListPuestos[[#This Row],[Clave]],'7. Puntuación_Puestos'!$G$1:$BD$11,MATCH(E$1,'7. Puntuación_Puestos'!$D$1:$D$11,0),0),"")</f>
        <v>0</v>
      </c>
      <c r="F9" s="8">
        <f>IFERROR(HLOOKUP(TblListPuestos[[#This Row],[Clave]],'7. Puntuación_Puestos'!$G$1:$BD$11,MATCH(F$1,'7. Puntuación_Puestos'!$D$1:$D$11,0),0),"")</f>
        <v>0</v>
      </c>
      <c r="G9" s="8">
        <f>IFERROR(HLOOKUP(TblListPuestos[[#This Row],[Clave]],'7. Puntuación_Puestos'!$G$1:$BD$11,MATCH(G$1,'7. Puntuación_Puestos'!$D$1:$D$11,0),0),"")</f>
        <v>0</v>
      </c>
      <c r="H9" s="8">
        <f>SUM(TblListPuestos[[#This Row],[Puntos Femeninos]:[Puntos Neutros]])</f>
        <v>0</v>
      </c>
    </row>
    <row r="10" spans="1:12" x14ac:dyDescent="0.25">
      <c r="A10" t="s">
        <v>71</v>
      </c>
      <c r="B10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0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0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0" s="8">
        <f>IFERROR(HLOOKUP(TblListPuestos[[#This Row],[Clave]],'7. Puntuación_Puestos'!$G$1:$BD$11,MATCH(E$1,'7. Puntuación_Puestos'!$D$1:$D$11,0),0),"")</f>
        <v>0</v>
      </c>
      <c r="F10" s="8">
        <f>IFERROR(HLOOKUP(TblListPuestos[[#This Row],[Clave]],'7. Puntuación_Puestos'!$G$1:$BD$11,MATCH(F$1,'7. Puntuación_Puestos'!$D$1:$D$11,0),0),"")</f>
        <v>0</v>
      </c>
      <c r="G10" s="8">
        <f>IFERROR(HLOOKUP(TblListPuestos[[#This Row],[Clave]],'7. Puntuación_Puestos'!$G$1:$BD$11,MATCH(G$1,'7. Puntuación_Puestos'!$D$1:$D$11,0),0),"")</f>
        <v>0</v>
      </c>
      <c r="H10" s="8">
        <f>SUM(TblListPuestos[[#This Row],[Puntos Femeninos]:[Puntos Neutros]])</f>
        <v>0</v>
      </c>
    </row>
    <row r="11" spans="1:12" x14ac:dyDescent="0.25">
      <c r="A11" t="s">
        <v>70</v>
      </c>
      <c r="B11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1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1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1" s="8">
        <f>IFERROR(HLOOKUP(TblListPuestos[[#This Row],[Clave]],'7. Puntuación_Puestos'!$G$1:$BD$11,MATCH(E$1,'7. Puntuación_Puestos'!$D$1:$D$11,0),0),"")</f>
        <v>0</v>
      </c>
      <c r="F11" s="8">
        <f>IFERROR(HLOOKUP(TblListPuestos[[#This Row],[Clave]],'7. Puntuación_Puestos'!$G$1:$BD$11,MATCH(F$1,'7. Puntuación_Puestos'!$D$1:$D$11,0),0),"")</f>
        <v>0</v>
      </c>
      <c r="G11" s="8">
        <f>IFERROR(HLOOKUP(TblListPuestos[[#This Row],[Clave]],'7. Puntuación_Puestos'!$G$1:$BD$11,MATCH(G$1,'7. Puntuación_Puestos'!$D$1:$D$11,0),0),"")</f>
        <v>0</v>
      </c>
      <c r="H11" s="8">
        <f>SUM(TblListPuestos[[#This Row],[Puntos Femeninos]:[Puntos Neutros]])</f>
        <v>0</v>
      </c>
    </row>
    <row r="12" spans="1:12" x14ac:dyDescent="0.25">
      <c r="A12" t="s">
        <v>69</v>
      </c>
      <c r="B12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2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2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2" s="8">
        <f>IFERROR(HLOOKUP(TblListPuestos[[#This Row],[Clave]],'7. Puntuación_Puestos'!$G$1:$BD$11,MATCH(E$1,'7. Puntuación_Puestos'!$D$1:$D$11,0),0),"")</f>
        <v>0</v>
      </c>
      <c r="F12" s="8">
        <f>IFERROR(HLOOKUP(TblListPuestos[[#This Row],[Clave]],'7. Puntuación_Puestos'!$G$1:$BD$11,MATCH(F$1,'7. Puntuación_Puestos'!$D$1:$D$11,0),0),"")</f>
        <v>0</v>
      </c>
      <c r="G12" s="8">
        <f>IFERROR(HLOOKUP(TblListPuestos[[#This Row],[Clave]],'7. Puntuación_Puestos'!$G$1:$BD$11,MATCH(G$1,'7. Puntuación_Puestos'!$D$1:$D$11,0),0),"")</f>
        <v>0</v>
      </c>
      <c r="H12" s="8">
        <f>SUM(TblListPuestos[[#This Row],[Puntos Femeninos]:[Puntos Neutros]])</f>
        <v>0</v>
      </c>
    </row>
    <row r="13" spans="1:12" x14ac:dyDescent="0.25">
      <c r="A13" t="s">
        <v>76</v>
      </c>
      <c r="B13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3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3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3" s="8">
        <f>IFERROR(HLOOKUP(TblListPuestos[[#This Row],[Clave]],'7. Puntuación_Puestos'!$G$1:$BD$11,MATCH(E$1,'7. Puntuación_Puestos'!$D$1:$D$11,0),0),"")</f>
        <v>0</v>
      </c>
      <c r="F13" s="8">
        <f>IFERROR(HLOOKUP(TblListPuestos[[#This Row],[Clave]],'7. Puntuación_Puestos'!$G$1:$BD$11,MATCH(F$1,'7. Puntuación_Puestos'!$D$1:$D$11,0),0),"")</f>
        <v>0</v>
      </c>
      <c r="G13" s="8">
        <f>IFERROR(HLOOKUP(TblListPuestos[[#This Row],[Clave]],'7. Puntuación_Puestos'!$G$1:$BD$11,MATCH(G$1,'7. Puntuación_Puestos'!$D$1:$D$11,0),0),"")</f>
        <v>0</v>
      </c>
      <c r="H13" s="8">
        <f>SUM(TblListPuestos[[#This Row],[Puntos Femeninos]:[Puntos Neutros]])</f>
        <v>0</v>
      </c>
    </row>
    <row r="14" spans="1:12" x14ac:dyDescent="0.25">
      <c r="A14" t="s">
        <v>77</v>
      </c>
      <c r="B14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4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4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4" s="8">
        <f>IFERROR(HLOOKUP(TblListPuestos[[#This Row],[Clave]],'7. Puntuación_Puestos'!$G$1:$BD$11,MATCH(E$1,'7. Puntuación_Puestos'!$D$1:$D$11,0),0),"")</f>
        <v>0</v>
      </c>
      <c r="F14" s="8">
        <f>IFERROR(HLOOKUP(TblListPuestos[[#This Row],[Clave]],'7. Puntuación_Puestos'!$G$1:$BD$11,MATCH(F$1,'7. Puntuación_Puestos'!$D$1:$D$11,0),0),"")</f>
        <v>0</v>
      </c>
      <c r="G14" s="8">
        <f>IFERROR(HLOOKUP(TblListPuestos[[#This Row],[Clave]],'7. Puntuación_Puestos'!$G$1:$BD$11,MATCH(G$1,'7. Puntuación_Puestos'!$D$1:$D$11,0),0),"")</f>
        <v>0</v>
      </c>
      <c r="H14" s="8">
        <f>SUM(TblListPuestos[[#This Row],[Puntos Femeninos]:[Puntos Neutros]])</f>
        <v>0</v>
      </c>
    </row>
    <row r="15" spans="1:12" x14ac:dyDescent="0.25">
      <c r="A15" t="s">
        <v>78</v>
      </c>
      <c r="B15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5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5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5" s="8">
        <f>IFERROR(HLOOKUP(TblListPuestos[[#This Row],[Clave]],'7. Puntuación_Puestos'!$G$1:$BD$11,MATCH(E$1,'7. Puntuación_Puestos'!$D$1:$D$11,0),0),"")</f>
        <v>0</v>
      </c>
      <c r="F15" s="8">
        <f>IFERROR(HLOOKUP(TblListPuestos[[#This Row],[Clave]],'7. Puntuación_Puestos'!$G$1:$BD$11,MATCH(F$1,'7. Puntuación_Puestos'!$D$1:$D$11,0),0),"")</f>
        <v>0</v>
      </c>
      <c r="G15" s="8">
        <f>IFERROR(HLOOKUP(TblListPuestos[[#This Row],[Clave]],'7. Puntuación_Puestos'!$G$1:$BD$11,MATCH(G$1,'7. Puntuación_Puestos'!$D$1:$D$11,0),0),"")</f>
        <v>0</v>
      </c>
      <c r="H15" s="8">
        <f>SUM(TblListPuestos[[#This Row],[Puntos Femeninos]:[Puntos Neutros]])</f>
        <v>0</v>
      </c>
    </row>
    <row r="16" spans="1:12" x14ac:dyDescent="0.25">
      <c r="A16" t="s">
        <v>79</v>
      </c>
      <c r="B16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6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6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6" s="8">
        <f>IFERROR(HLOOKUP(TblListPuestos[[#This Row],[Clave]],'7. Puntuación_Puestos'!$G$1:$BD$11,MATCH(E$1,'7. Puntuación_Puestos'!$D$1:$D$11,0),0),"")</f>
        <v>0</v>
      </c>
      <c r="F16" s="8">
        <f>IFERROR(HLOOKUP(TblListPuestos[[#This Row],[Clave]],'7. Puntuación_Puestos'!$G$1:$BD$11,MATCH(F$1,'7. Puntuación_Puestos'!$D$1:$D$11,0),0),"")</f>
        <v>0</v>
      </c>
      <c r="G16" s="8">
        <f>IFERROR(HLOOKUP(TblListPuestos[[#This Row],[Clave]],'7. Puntuación_Puestos'!$G$1:$BD$11,MATCH(G$1,'7. Puntuación_Puestos'!$D$1:$D$11,0),0),"")</f>
        <v>0</v>
      </c>
      <c r="H16" s="8">
        <f>SUM(TblListPuestos[[#This Row],[Puntos Femeninos]:[Puntos Neutros]])</f>
        <v>0</v>
      </c>
    </row>
    <row r="17" spans="1:8" x14ac:dyDescent="0.25">
      <c r="A17" t="s">
        <v>80</v>
      </c>
      <c r="B17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7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7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7" s="8">
        <f>IFERROR(HLOOKUP(TblListPuestos[[#This Row],[Clave]],'7. Puntuación_Puestos'!$G$1:$BD$11,MATCH(E$1,'7. Puntuación_Puestos'!$D$1:$D$11,0),0),"")</f>
        <v>0</v>
      </c>
      <c r="F17" s="8">
        <f>IFERROR(HLOOKUP(TblListPuestos[[#This Row],[Clave]],'7. Puntuación_Puestos'!$G$1:$BD$11,MATCH(F$1,'7. Puntuación_Puestos'!$D$1:$D$11,0),0),"")</f>
        <v>0</v>
      </c>
      <c r="G17" s="8">
        <f>IFERROR(HLOOKUP(TblListPuestos[[#This Row],[Clave]],'7. Puntuación_Puestos'!$G$1:$BD$11,MATCH(G$1,'7. Puntuación_Puestos'!$D$1:$D$11,0),0),"")</f>
        <v>0</v>
      </c>
      <c r="H17" s="8">
        <f>SUM(TblListPuestos[[#This Row],[Puntos Femeninos]:[Puntos Neutros]])</f>
        <v>0</v>
      </c>
    </row>
    <row r="18" spans="1:8" x14ac:dyDescent="0.25">
      <c r="A18" t="s">
        <v>81</v>
      </c>
      <c r="B18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8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8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8" s="8">
        <f>IFERROR(HLOOKUP(TblListPuestos[[#This Row],[Clave]],'7. Puntuación_Puestos'!$G$1:$BD$11,MATCH(E$1,'7. Puntuación_Puestos'!$D$1:$D$11,0),0),"")</f>
        <v>0</v>
      </c>
      <c r="F18" s="8">
        <f>IFERROR(HLOOKUP(TblListPuestos[[#This Row],[Clave]],'7. Puntuación_Puestos'!$G$1:$BD$11,MATCH(F$1,'7. Puntuación_Puestos'!$D$1:$D$11,0),0),"")</f>
        <v>0</v>
      </c>
      <c r="G18" s="8">
        <f>IFERROR(HLOOKUP(TblListPuestos[[#This Row],[Clave]],'7. Puntuación_Puestos'!$G$1:$BD$11,MATCH(G$1,'7. Puntuación_Puestos'!$D$1:$D$11,0),0),"")</f>
        <v>0</v>
      </c>
      <c r="H18" s="8">
        <f>SUM(TblListPuestos[[#This Row],[Puntos Femeninos]:[Puntos Neutros]])</f>
        <v>0</v>
      </c>
    </row>
    <row r="19" spans="1:8" x14ac:dyDescent="0.25">
      <c r="A19" t="s">
        <v>82</v>
      </c>
      <c r="B19" s="28" t="str">
        <f>IFERROR(IF(VLOOKUP(TblListPuestos[[#This Row],[Clave]],TblPuestos[],MATCH(B$1,TblPuestos[#Headers],0),0)=0,"",VLOOKUP(TblListPuestos[[#This Row],[Clave]],TblPuestos[],MATCH(B$1,TblPuestos[#Headers],0),0)),"")</f>
        <v/>
      </c>
      <c r="C19" s="28" t="str">
        <f>IFERROR(IF(VLOOKUP(TblListPuestos[[#This Row],[Clave]],TblPuestos[],MATCH(C$1,TblPuestos[#Headers],0),0)=0,"",VLOOKUP(TblListPuestos[[#This Row],[Clave]],TblPuestos[],MATCH(C$1,TblPuestos[#Headers],0),0)),"")</f>
        <v/>
      </c>
      <c r="D19" s="28" t="str">
        <f>IFERROR(IF(VLOOKUP(TblListPuestos[[#This Row],[Clave]],TblPuestos[],MATCH(D$1,TblPuestos[#Headers],0),0)=0,"",VLOOKUP(TblListPuestos[[#This Row],[Clave]],TblPuestos[],MATCH(D$1,TblPuestos[#Headers],0),0)),"")</f>
        <v/>
      </c>
      <c r="E19" s="8">
        <f>IFERROR(HLOOKUP(TblListPuestos[[#This Row],[Clave]],'7. Puntuación_Puestos'!$G$1:$BD$11,MATCH(E$1,'7. Puntuación_Puestos'!$D$1:$D$11,0),0),"")</f>
        <v>0</v>
      </c>
      <c r="F19" s="8">
        <f>IFERROR(HLOOKUP(TblListPuestos[[#This Row],[Clave]],'7. Puntuación_Puestos'!$G$1:$BD$11,MATCH(F$1,'7. Puntuación_Puestos'!$D$1:$D$11,0),0),"")</f>
        <v>0</v>
      </c>
      <c r="G19" s="8">
        <f>IFERROR(HLOOKUP(TblListPuestos[[#This Row],[Clave]],'7. Puntuación_Puestos'!$G$1:$BD$11,MATCH(G$1,'7. Puntuación_Puestos'!$D$1:$D$11,0),0),"")</f>
        <v>0</v>
      </c>
      <c r="H19" s="8">
        <f>SUM(TblListPuestos[[#This Row],[Puntos Femeninos]:[Puntos Neutros]])</f>
        <v>0</v>
      </c>
    </row>
    <row r="20" spans="1:8" x14ac:dyDescent="0.25">
      <c r="A20" t="s">
        <v>83</v>
      </c>
      <c r="B20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0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0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0" s="8">
        <f>IFERROR(HLOOKUP(TblListPuestos[[#This Row],[Clave]],'7. Puntuación_Puestos'!$G$1:$BD$11,MATCH(E$1,'7. Puntuación_Puestos'!$D$1:$D$11,0),0),"")</f>
        <v>0</v>
      </c>
      <c r="F20" s="8">
        <f>IFERROR(HLOOKUP(TblListPuestos[[#This Row],[Clave]],'7. Puntuación_Puestos'!$G$1:$BD$11,MATCH(F$1,'7. Puntuación_Puestos'!$D$1:$D$11,0),0),"")</f>
        <v>0</v>
      </c>
      <c r="G20" s="8">
        <f>IFERROR(HLOOKUP(TblListPuestos[[#This Row],[Clave]],'7. Puntuación_Puestos'!$G$1:$BD$11,MATCH(G$1,'7. Puntuación_Puestos'!$D$1:$D$11,0),0),"")</f>
        <v>0</v>
      </c>
      <c r="H20" s="8">
        <f>SUM(TblListPuestos[[#This Row],[Puntos Femeninos]:[Puntos Neutros]])</f>
        <v>0</v>
      </c>
    </row>
    <row r="21" spans="1:8" x14ac:dyDescent="0.25">
      <c r="A21" t="s">
        <v>84</v>
      </c>
      <c r="B21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1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1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1" s="8">
        <f>IFERROR(HLOOKUP(TblListPuestos[[#This Row],[Clave]],'7. Puntuación_Puestos'!$G$1:$BD$11,MATCH(E$1,'7. Puntuación_Puestos'!$D$1:$D$11,0),0),"")</f>
        <v>0</v>
      </c>
      <c r="F21" s="8">
        <f>IFERROR(HLOOKUP(TblListPuestos[[#This Row],[Clave]],'7. Puntuación_Puestos'!$G$1:$BD$11,MATCH(F$1,'7. Puntuación_Puestos'!$D$1:$D$11,0),0),"")</f>
        <v>0</v>
      </c>
      <c r="G21" s="8">
        <f>IFERROR(HLOOKUP(TblListPuestos[[#This Row],[Clave]],'7. Puntuación_Puestos'!$G$1:$BD$11,MATCH(G$1,'7. Puntuación_Puestos'!$D$1:$D$11,0),0),"")</f>
        <v>0</v>
      </c>
      <c r="H21" s="8">
        <f>SUM(TblListPuestos[[#This Row],[Puntos Femeninos]:[Puntos Neutros]])</f>
        <v>0</v>
      </c>
    </row>
    <row r="22" spans="1:8" x14ac:dyDescent="0.25">
      <c r="A22" t="s">
        <v>85</v>
      </c>
      <c r="B22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2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2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2" s="8">
        <f>IFERROR(HLOOKUP(TblListPuestos[[#This Row],[Clave]],'7. Puntuación_Puestos'!$G$1:$BD$11,MATCH(E$1,'7. Puntuación_Puestos'!$D$1:$D$11,0),0),"")</f>
        <v>0</v>
      </c>
      <c r="F22" s="8">
        <f>IFERROR(HLOOKUP(TblListPuestos[[#This Row],[Clave]],'7. Puntuación_Puestos'!$G$1:$BD$11,MATCH(F$1,'7. Puntuación_Puestos'!$D$1:$D$11,0),0),"")</f>
        <v>0</v>
      </c>
      <c r="G22" s="8">
        <f>IFERROR(HLOOKUP(TblListPuestos[[#This Row],[Clave]],'7. Puntuación_Puestos'!$G$1:$BD$11,MATCH(G$1,'7. Puntuación_Puestos'!$D$1:$D$11,0),0),"")</f>
        <v>0</v>
      </c>
      <c r="H22" s="8">
        <f>SUM(TblListPuestos[[#This Row],[Puntos Femeninos]:[Puntos Neutros]])</f>
        <v>0</v>
      </c>
    </row>
    <row r="23" spans="1:8" x14ac:dyDescent="0.25">
      <c r="A23" t="s">
        <v>86</v>
      </c>
      <c r="B23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3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3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3" s="8">
        <f>IFERROR(HLOOKUP(TblListPuestos[[#This Row],[Clave]],'7. Puntuación_Puestos'!$G$1:$BD$11,MATCH(E$1,'7. Puntuación_Puestos'!$D$1:$D$11,0),0),"")</f>
        <v>0</v>
      </c>
      <c r="F23" s="8">
        <f>IFERROR(HLOOKUP(TblListPuestos[[#This Row],[Clave]],'7. Puntuación_Puestos'!$G$1:$BD$11,MATCH(F$1,'7. Puntuación_Puestos'!$D$1:$D$11,0),0),"")</f>
        <v>0</v>
      </c>
      <c r="G23" s="8">
        <f>IFERROR(HLOOKUP(TblListPuestos[[#This Row],[Clave]],'7. Puntuación_Puestos'!$G$1:$BD$11,MATCH(G$1,'7. Puntuación_Puestos'!$D$1:$D$11,0),0),"")</f>
        <v>0</v>
      </c>
      <c r="H23" s="8">
        <f>SUM(TblListPuestos[[#This Row],[Puntos Femeninos]:[Puntos Neutros]])</f>
        <v>0</v>
      </c>
    </row>
    <row r="24" spans="1:8" x14ac:dyDescent="0.25">
      <c r="A24" t="s">
        <v>87</v>
      </c>
      <c r="B24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4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4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4" s="8">
        <f>IFERROR(HLOOKUP(TblListPuestos[[#This Row],[Clave]],'7. Puntuación_Puestos'!$G$1:$BD$11,MATCH(E$1,'7. Puntuación_Puestos'!$D$1:$D$11,0),0),"")</f>
        <v>0</v>
      </c>
      <c r="F24" s="8">
        <f>IFERROR(HLOOKUP(TblListPuestos[[#This Row],[Clave]],'7. Puntuación_Puestos'!$G$1:$BD$11,MATCH(F$1,'7. Puntuación_Puestos'!$D$1:$D$11,0),0),"")</f>
        <v>0</v>
      </c>
      <c r="G24" s="8">
        <f>IFERROR(HLOOKUP(TblListPuestos[[#This Row],[Clave]],'7. Puntuación_Puestos'!$G$1:$BD$11,MATCH(G$1,'7. Puntuación_Puestos'!$D$1:$D$11,0),0),"")</f>
        <v>0</v>
      </c>
      <c r="H24" s="8">
        <f>SUM(TblListPuestos[[#This Row],[Puntos Femeninos]:[Puntos Neutros]])</f>
        <v>0</v>
      </c>
    </row>
    <row r="25" spans="1:8" x14ac:dyDescent="0.25">
      <c r="A25" t="s">
        <v>88</v>
      </c>
      <c r="B25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5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5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5" s="8">
        <f>IFERROR(HLOOKUP(TblListPuestos[[#This Row],[Clave]],'7. Puntuación_Puestos'!$G$1:$BD$11,MATCH(E$1,'7. Puntuación_Puestos'!$D$1:$D$11,0),0),"")</f>
        <v>0</v>
      </c>
      <c r="F25" s="8">
        <f>IFERROR(HLOOKUP(TblListPuestos[[#This Row],[Clave]],'7. Puntuación_Puestos'!$G$1:$BD$11,MATCH(F$1,'7. Puntuación_Puestos'!$D$1:$D$11,0),0),"")</f>
        <v>0</v>
      </c>
      <c r="G25" s="8">
        <f>IFERROR(HLOOKUP(TblListPuestos[[#This Row],[Clave]],'7. Puntuación_Puestos'!$G$1:$BD$11,MATCH(G$1,'7. Puntuación_Puestos'!$D$1:$D$11,0),0),"")</f>
        <v>0</v>
      </c>
      <c r="H25" s="8">
        <f>SUM(TblListPuestos[[#This Row],[Puntos Femeninos]:[Puntos Neutros]])</f>
        <v>0</v>
      </c>
    </row>
    <row r="26" spans="1:8" x14ac:dyDescent="0.25">
      <c r="A26" t="s">
        <v>89</v>
      </c>
      <c r="B26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6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6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6" s="8">
        <f>IFERROR(HLOOKUP(TblListPuestos[[#This Row],[Clave]],'7. Puntuación_Puestos'!$G$1:$BD$11,MATCH(E$1,'7. Puntuación_Puestos'!$D$1:$D$11,0),0),"")</f>
        <v>0</v>
      </c>
      <c r="F26" s="8">
        <f>IFERROR(HLOOKUP(TblListPuestos[[#This Row],[Clave]],'7. Puntuación_Puestos'!$G$1:$BD$11,MATCH(F$1,'7. Puntuación_Puestos'!$D$1:$D$11,0),0),"")</f>
        <v>0</v>
      </c>
      <c r="G26" s="8">
        <f>IFERROR(HLOOKUP(TblListPuestos[[#This Row],[Clave]],'7. Puntuación_Puestos'!$G$1:$BD$11,MATCH(G$1,'7. Puntuación_Puestos'!$D$1:$D$11,0),0),"")</f>
        <v>0</v>
      </c>
      <c r="H26" s="8">
        <f>SUM(TblListPuestos[[#This Row],[Puntos Femeninos]:[Puntos Neutros]])</f>
        <v>0</v>
      </c>
    </row>
    <row r="27" spans="1:8" x14ac:dyDescent="0.25">
      <c r="A27" t="s">
        <v>90</v>
      </c>
      <c r="B27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7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7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7" s="8">
        <f>IFERROR(HLOOKUP(TblListPuestos[[#This Row],[Clave]],'7. Puntuación_Puestos'!$G$1:$BD$11,MATCH(E$1,'7. Puntuación_Puestos'!$D$1:$D$11,0),0),"")</f>
        <v>0</v>
      </c>
      <c r="F27" s="8">
        <f>IFERROR(HLOOKUP(TblListPuestos[[#This Row],[Clave]],'7. Puntuación_Puestos'!$G$1:$BD$11,MATCH(F$1,'7. Puntuación_Puestos'!$D$1:$D$11,0),0),"")</f>
        <v>0</v>
      </c>
      <c r="G27" s="8">
        <f>IFERROR(HLOOKUP(TblListPuestos[[#This Row],[Clave]],'7. Puntuación_Puestos'!$G$1:$BD$11,MATCH(G$1,'7. Puntuación_Puestos'!$D$1:$D$11,0),0),"")</f>
        <v>0</v>
      </c>
      <c r="H27" s="8">
        <f>SUM(TblListPuestos[[#This Row],[Puntos Femeninos]:[Puntos Neutros]])</f>
        <v>0</v>
      </c>
    </row>
    <row r="28" spans="1:8" x14ac:dyDescent="0.25">
      <c r="A28" t="s">
        <v>91</v>
      </c>
      <c r="B28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8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8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8" s="8">
        <f>IFERROR(HLOOKUP(TblListPuestos[[#This Row],[Clave]],'7. Puntuación_Puestos'!$G$1:$BD$11,MATCH(E$1,'7. Puntuación_Puestos'!$D$1:$D$11,0),0),"")</f>
        <v>0</v>
      </c>
      <c r="F28" s="8">
        <f>IFERROR(HLOOKUP(TblListPuestos[[#This Row],[Clave]],'7. Puntuación_Puestos'!$G$1:$BD$11,MATCH(F$1,'7. Puntuación_Puestos'!$D$1:$D$11,0),0),"")</f>
        <v>0</v>
      </c>
      <c r="G28" s="8">
        <f>IFERROR(HLOOKUP(TblListPuestos[[#This Row],[Clave]],'7. Puntuación_Puestos'!$G$1:$BD$11,MATCH(G$1,'7. Puntuación_Puestos'!$D$1:$D$11,0),0),"")</f>
        <v>0</v>
      </c>
      <c r="H28" s="8">
        <f>SUM(TblListPuestos[[#This Row],[Puntos Femeninos]:[Puntos Neutros]])</f>
        <v>0</v>
      </c>
    </row>
    <row r="29" spans="1:8" x14ac:dyDescent="0.25">
      <c r="A29" t="s">
        <v>92</v>
      </c>
      <c r="B29" s="28" t="str">
        <f>IFERROR(IF(VLOOKUP(TblListPuestos[[#This Row],[Clave]],TblPuestos[],MATCH(B$1,TblPuestos[#Headers],0),0)=0,"",VLOOKUP(TblListPuestos[[#This Row],[Clave]],TblPuestos[],MATCH(B$1,TblPuestos[#Headers],0),0)),"")</f>
        <v/>
      </c>
      <c r="C29" s="28" t="str">
        <f>IFERROR(IF(VLOOKUP(TblListPuestos[[#This Row],[Clave]],TblPuestos[],MATCH(C$1,TblPuestos[#Headers],0),0)=0,"",VLOOKUP(TblListPuestos[[#This Row],[Clave]],TblPuestos[],MATCH(C$1,TblPuestos[#Headers],0),0)),"")</f>
        <v/>
      </c>
      <c r="D29" s="28" t="str">
        <f>IFERROR(IF(VLOOKUP(TblListPuestos[[#This Row],[Clave]],TblPuestos[],MATCH(D$1,TblPuestos[#Headers],0),0)=0,"",VLOOKUP(TblListPuestos[[#This Row],[Clave]],TblPuestos[],MATCH(D$1,TblPuestos[#Headers],0),0)),"")</f>
        <v/>
      </c>
      <c r="E29" s="8">
        <f>IFERROR(HLOOKUP(TblListPuestos[[#This Row],[Clave]],'7. Puntuación_Puestos'!$G$1:$BD$11,MATCH(E$1,'7. Puntuación_Puestos'!$D$1:$D$11,0),0),"")</f>
        <v>0</v>
      </c>
      <c r="F29" s="8">
        <f>IFERROR(HLOOKUP(TblListPuestos[[#This Row],[Clave]],'7. Puntuación_Puestos'!$G$1:$BD$11,MATCH(F$1,'7. Puntuación_Puestos'!$D$1:$D$11,0),0),"")</f>
        <v>0</v>
      </c>
      <c r="G29" s="8">
        <f>IFERROR(HLOOKUP(TblListPuestos[[#This Row],[Clave]],'7. Puntuación_Puestos'!$G$1:$BD$11,MATCH(G$1,'7. Puntuación_Puestos'!$D$1:$D$11,0),0),"")</f>
        <v>0</v>
      </c>
      <c r="H29" s="8">
        <f>SUM(TblListPuestos[[#This Row],[Puntos Femeninos]:[Puntos Neutros]])</f>
        <v>0</v>
      </c>
    </row>
    <row r="30" spans="1:8" x14ac:dyDescent="0.25">
      <c r="A30" t="s">
        <v>93</v>
      </c>
      <c r="B30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0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0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0" s="8">
        <f>IFERROR(HLOOKUP(TblListPuestos[[#This Row],[Clave]],'7. Puntuación_Puestos'!$G$1:$BD$11,MATCH(E$1,'7. Puntuación_Puestos'!$D$1:$D$11,0),0),"")</f>
        <v>0</v>
      </c>
      <c r="F30" s="8">
        <f>IFERROR(HLOOKUP(TblListPuestos[[#This Row],[Clave]],'7. Puntuación_Puestos'!$G$1:$BD$11,MATCH(F$1,'7. Puntuación_Puestos'!$D$1:$D$11,0),0),"")</f>
        <v>0</v>
      </c>
      <c r="G30" s="8">
        <f>IFERROR(HLOOKUP(TblListPuestos[[#This Row],[Clave]],'7. Puntuación_Puestos'!$G$1:$BD$11,MATCH(G$1,'7. Puntuación_Puestos'!$D$1:$D$11,0),0),"")</f>
        <v>0</v>
      </c>
      <c r="H30" s="8">
        <f>SUM(TblListPuestos[[#This Row],[Puntos Femeninos]:[Puntos Neutros]])</f>
        <v>0</v>
      </c>
    </row>
    <row r="31" spans="1:8" x14ac:dyDescent="0.25">
      <c r="A31" t="s">
        <v>94</v>
      </c>
      <c r="B31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1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1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1" s="8">
        <f>IFERROR(HLOOKUP(TblListPuestos[[#This Row],[Clave]],'7. Puntuación_Puestos'!$G$1:$BD$11,MATCH(E$1,'7. Puntuación_Puestos'!$D$1:$D$11,0),0),"")</f>
        <v>0</v>
      </c>
      <c r="F31" s="8">
        <f>IFERROR(HLOOKUP(TblListPuestos[[#This Row],[Clave]],'7. Puntuación_Puestos'!$G$1:$BD$11,MATCH(F$1,'7. Puntuación_Puestos'!$D$1:$D$11,0),0),"")</f>
        <v>0</v>
      </c>
      <c r="G31" s="8">
        <f>IFERROR(HLOOKUP(TblListPuestos[[#This Row],[Clave]],'7. Puntuación_Puestos'!$G$1:$BD$11,MATCH(G$1,'7. Puntuación_Puestos'!$D$1:$D$11,0),0),"")</f>
        <v>0</v>
      </c>
      <c r="H31" s="8">
        <f>SUM(TblListPuestos[[#This Row],[Puntos Femeninos]:[Puntos Neutros]])</f>
        <v>0</v>
      </c>
    </row>
    <row r="32" spans="1:8" x14ac:dyDescent="0.25">
      <c r="A32" t="s">
        <v>95</v>
      </c>
      <c r="B32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2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2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2" s="8">
        <f>IFERROR(HLOOKUP(TblListPuestos[[#This Row],[Clave]],'7. Puntuación_Puestos'!$G$1:$BD$11,MATCH(E$1,'7. Puntuación_Puestos'!$D$1:$D$11,0),0),"")</f>
        <v>0</v>
      </c>
      <c r="F32" s="8">
        <f>IFERROR(HLOOKUP(TblListPuestos[[#This Row],[Clave]],'7. Puntuación_Puestos'!$G$1:$BD$11,MATCH(F$1,'7. Puntuación_Puestos'!$D$1:$D$11,0),0),"")</f>
        <v>0</v>
      </c>
      <c r="G32" s="8">
        <f>IFERROR(HLOOKUP(TblListPuestos[[#This Row],[Clave]],'7. Puntuación_Puestos'!$G$1:$BD$11,MATCH(G$1,'7. Puntuación_Puestos'!$D$1:$D$11,0),0),"")</f>
        <v>0</v>
      </c>
      <c r="H32" s="8">
        <f>SUM(TblListPuestos[[#This Row],[Puntos Femeninos]:[Puntos Neutros]])</f>
        <v>0</v>
      </c>
    </row>
    <row r="33" spans="1:8" x14ac:dyDescent="0.25">
      <c r="A33" t="s">
        <v>96</v>
      </c>
      <c r="B33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3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3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3" s="8">
        <f>IFERROR(HLOOKUP(TblListPuestos[[#This Row],[Clave]],'7. Puntuación_Puestos'!$G$1:$BD$11,MATCH(E$1,'7. Puntuación_Puestos'!$D$1:$D$11,0),0),"")</f>
        <v>0</v>
      </c>
      <c r="F33" s="8">
        <f>IFERROR(HLOOKUP(TblListPuestos[[#This Row],[Clave]],'7. Puntuación_Puestos'!$G$1:$BD$11,MATCH(F$1,'7. Puntuación_Puestos'!$D$1:$D$11,0),0),"")</f>
        <v>0</v>
      </c>
      <c r="G33" s="8">
        <f>IFERROR(HLOOKUP(TblListPuestos[[#This Row],[Clave]],'7. Puntuación_Puestos'!$G$1:$BD$11,MATCH(G$1,'7. Puntuación_Puestos'!$D$1:$D$11,0),0),"")</f>
        <v>0</v>
      </c>
      <c r="H33" s="8">
        <f>SUM(TblListPuestos[[#This Row],[Puntos Femeninos]:[Puntos Neutros]])</f>
        <v>0</v>
      </c>
    </row>
    <row r="34" spans="1:8" x14ac:dyDescent="0.25">
      <c r="A34" t="s">
        <v>97</v>
      </c>
      <c r="B34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4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4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4" s="8">
        <f>IFERROR(HLOOKUP(TblListPuestos[[#This Row],[Clave]],'7. Puntuación_Puestos'!$G$1:$BD$11,MATCH(E$1,'7. Puntuación_Puestos'!$D$1:$D$11,0),0),"")</f>
        <v>0</v>
      </c>
      <c r="F34" s="8">
        <f>IFERROR(HLOOKUP(TblListPuestos[[#This Row],[Clave]],'7. Puntuación_Puestos'!$G$1:$BD$11,MATCH(F$1,'7. Puntuación_Puestos'!$D$1:$D$11,0),0),"")</f>
        <v>0</v>
      </c>
      <c r="G34" s="8">
        <f>IFERROR(HLOOKUP(TblListPuestos[[#This Row],[Clave]],'7. Puntuación_Puestos'!$G$1:$BD$11,MATCH(G$1,'7. Puntuación_Puestos'!$D$1:$D$11,0),0),"")</f>
        <v>0</v>
      </c>
      <c r="H34" s="8">
        <f>SUM(TblListPuestos[[#This Row],[Puntos Femeninos]:[Puntos Neutros]])</f>
        <v>0</v>
      </c>
    </row>
    <row r="35" spans="1:8" x14ac:dyDescent="0.25">
      <c r="A35" t="s">
        <v>98</v>
      </c>
      <c r="B35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5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5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5" s="8">
        <f>IFERROR(HLOOKUP(TblListPuestos[[#This Row],[Clave]],'7. Puntuación_Puestos'!$G$1:$BD$11,MATCH(E$1,'7. Puntuación_Puestos'!$D$1:$D$11,0),0),"")</f>
        <v>0</v>
      </c>
      <c r="F35" s="8">
        <f>IFERROR(HLOOKUP(TblListPuestos[[#This Row],[Clave]],'7. Puntuación_Puestos'!$G$1:$BD$11,MATCH(F$1,'7. Puntuación_Puestos'!$D$1:$D$11,0),0),"")</f>
        <v>0</v>
      </c>
      <c r="G35" s="8">
        <f>IFERROR(HLOOKUP(TblListPuestos[[#This Row],[Clave]],'7. Puntuación_Puestos'!$G$1:$BD$11,MATCH(G$1,'7. Puntuación_Puestos'!$D$1:$D$11,0),0),"")</f>
        <v>0</v>
      </c>
      <c r="H35" s="8">
        <f>SUM(TblListPuestos[[#This Row],[Puntos Femeninos]:[Puntos Neutros]])</f>
        <v>0</v>
      </c>
    </row>
    <row r="36" spans="1:8" x14ac:dyDescent="0.25">
      <c r="A36" t="s">
        <v>99</v>
      </c>
      <c r="B36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6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6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6" s="8">
        <f>IFERROR(HLOOKUP(TblListPuestos[[#This Row],[Clave]],'7. Puntuación_Puestos'!$G$1:$BD$11,MATCH(E$1,'7. Puntuación_Puestos'!$D$1:$D$11,0),0),"")</f>
        <v>0</v>
      </c>
      <c r="F36" s="8">
        <f>IFERROR(HLOOKUP(TblListPuestos[[#This Row],[Clave]],'7. Puntuación_Puestos'!$G$1:$BD$11,MATCH(F$1,'7. Puntuación_Puestos'!$D$1:$D$11,0),0),"")</f>
        <v>0</v>
      </c>
      <c r="G36" s="8">
        <f>IFERROR(HLOOKUP(TblListPuestos[[#This Row],[Clave]],'7. Puntuación_Puestos'!$G$1:$BD$11,MATCH(G$1,'7. Puntuación_Puestos'!$D$1:$D$11,0),0),"")</f>
        <v>0</v>
      </c>
      <c r="H36" s="8">
        <f>SUM(TblListPuestos[[#This Row],[Puntos Femeninos]:[Puntos Neutros]])</f>
        <v>0</v>
      </c>
    </row>
    <row r="37" spans="1:8" x14ac:dyDescent="0.25">
      <c r="A37" t="s">
        <v>100</v>
      </c>
      <c r="B37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7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7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7" s="8">
        <f>IFERROR(HLOOKUP(TblListPuestos[[#This Row],[Clave]],'7. Puntuación_Puestos'!$G$1:$BD$11,MATCH(E$1,'7. Puntuación_Puestos'!$D$1:$D$11,0),0),"")</f>
        <v>0</v>
      </c>
      <c r="F37" s="8">
        <f>IFERROR(HLOOKUP(TblListPuestos[[#This Row],[Clave]],'7. Puntuación_Puestos'!$G$1:$BD$11,MATCH(F$1,'7. Puntuación_Puestos'!$D$1:$D$11,0),0),"")</f>
        <v>0</v>
      </c>
      <c r="G37" s="8">
        <f>IFERROR(HLOOKUP(TblListPuestos[[#This Row],[Clave]],'7. Puntuación_Puestos'!$G$1:$BD$11,MATCH(G$1,'7. Puntuación_Puestos'!$D$1:$D$11,0),0),"")</f>
        <v>0</v>
      </c>
      <c r="H37" s="8">
        <f>SUM(TblListPuestos[[#This Row],[Puntos Femeninos]:[Puntos Neutros]])</f>
        <v>0</v>
      </c>
    </row>
    <row r="38" spans="1:8" x14ac:dyDescent="0.25">
      <c r="A38" t="s">
        <v>101</v>
      </c>
      <c r="B38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8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8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8" s="8">
        <f>IFERROR(HLOOKUP(TblListPuestos[[#This Row],[Clave]],'7. Puntuación_Puestos'!$G$1:$BD$11,MATCH(E$1,'7. Puntuación_Puestos'!$D$1:$D$11,0),0),"")</f>
        <v>0</v>
      </c>
      <c r="F38" s="8">
        <f>IFERROR(HLOOKUP(TblListPuestos[[#This Row],[Clave]],'7. Puntuación_Puestos'!$G$1:$BD$11,MATCH(F$1,'7. Puntuación_Puestos'!$D$1:$D$11,0),0),"")</f>
        <v>0</v>
      </c>
      <c r="G38" s="8">
        <f>IFERROR(HLOOKUP(TblListPuestos[[#This Row],[Clave]],'7. Puntuación_Puestos'!$G$1:$BD$11,MATCH(G$1,'7. Puntuación_Puestos'!$D$1:$D$11,0),0),"")</f>
        <v>0</v>
      </c>
      <c r="H38" s="8">
        <f>SUM(TblListPuestos[[#This Row],[Puntos Femeninos]:[Puntos Neutros]])</f>
        <v>0</v>
      </c>
    </row>
    <row r="39" spans="1:8" x14ac:dyDescent="0.25">
      <c r="A39" t="s">
        <v>102</v>
      </c>
      <c r="B39" s="28" t="str">
        <f>IFERROR(IF(VLOOKUP(TblListPuestos[[#This Row],[Clave]],TblPuestos[],MATCH(B$1,TblPuestos[#Headers],0),0)=0,"",VLOOKUP(TblListPuestos[[#This Row],[Clave]],TblPuestos[],MATCH(B$1,TblPuestos[#Headers],0),0)),"")</f>
        <v/>
      </c>
      <c r="C39" s="28" t="str">
        <f>IFERROR(IF(VLOOKUP(TblListPuestos[[#This Row],[Clave]],TblPuestos[],MATCH(C$1,TblPuestos[#Headers],0),0)=0,"",VLOOKUP(TblListPuestos[[#This Row],[Clave]],TblPuestos[],MATCH(C$1,TblPuestos[#Headers],0),0)),"")</f>
        <v/>
      </c>
      <c r="D39" s="28" t="str">
        <f>IFERROR(IF(VLOOKUP(TblListPuestos[[#This Row],[Clave]],TblPuestos[],MATCH(D$1,TblPuestos[#Headers],0),0)=0,"",VLOOKUP(TblListPuestos[[#This Row],[Clave]],TblPuestos[],MATCH(D$1,TblPuestos[#Headers],0),0)),"")</f>
        <v/>
      </c>
      <c r="E39" s="8">
        <f>IFERROR(HLOOKUP(TblListPuestos[[#This Row],[Clave]],'7. Puntuación_Puestos'!$G$1:$BD$11,MATCH(E$1,'7. Puntuación_Puestos'!$D$1:$D$11,0),0),"")</f>
        <v>0</v>
      </c>
      <c r="F39" s="8">
        <f>IFERROR(HLOOKUP(TblListPuestos[[#This Row],[Clave]],'7. Puntuación_Puestos'!$G$1:$BD$11,MATCH(F$1,'7. Puntuación_Puestos'!$D$1:$D$11,0),0),"")</f>
        <v>0</v>
      </c>
      <c r="G39" s="8">
        <f>IFERROR(HLOOKUP(TblListPuestos[[#This Row],[Clave]],'7. Puntuación_Puestos'!$G$1:$BD$11,MATCH(G$1,'7. Puntuación_Puestos'!$D$1:$D$11,0),0),"")</f>
        <v>0</v>
      </c>
      <c r="H39" s="8">
        <f>SUM(TblListPuestos[[#This Row],[Puntos Femeninos]:[Puntos Neutros]])</f>
        <v>0</v>
      </c>
    </row>
    <row r="40" spans="1:8" x14ac:dyDescent="0.25">
      <c r="A40" t="s">
        <v>103</v>
      </c>
      <c r="B40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0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0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0" s="8">
        <f>IFERROR(HLOOKUP(TblListPuestos[[#This Row],[Clave]],'7. Puntuación_Puestos'!$G$1:$BD$11,MATCH(E$1,'7. Puntuación_Puestos'!$D$1:$D$11,0),0),"")</f>
        <v>0</v>
      </c>
      <c r="F40" s="8">
        <f>IFERROR(HLOOKUP(TblListPuestos[[#This Row],[Clave]],'7. Puntuación_Puestos'!$G$1:$BD$11,MATCH(F$1,'7. Puntuación_Puestos'!$D$1:$D$11,0),0),"")</f>
        <v>0</v>
      </c>
      <c r="G40" s="8">
        <f>IFERROR(HLOOKUP(TblListPuestos[[#This Row],[Clave]],'7. Puntuación_Puestos'!$G$1:$BD$11,MATCH(G$1,'7. Puntuación_Puestos'!$D$1:$D$11,0),0),"")</f>
        <v>0</v>
      </c>
      <c r="H40" s="8">
        <f>SUM(TblListPuestos[[#This Row],[Puntos Femeninos]:[Puntos Neutros]])</f>
        <v>0</v>
      </c>
    </row>
    <row r="41" spans="1:8" x14ac:dyDescent="0.25">
      <c r="A41" t="s">
        <v>104</v>
      </c>
      <c r="B41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1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1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1" s="8">
        <f>IFERROR(HLOOKUP(TblListPuestos[[#This Row],[Clave]],'7. Puntuación_Puestos'!$G$1:$BD$11,MATCH(E$1,'7. Puntuación_Puestos'!$D$1:$D$11,0),0),"")</f>
        <v>0</v>
      </c>
      <c r="F41" s="8">
        <f>IFERROR(HLOOKUP(TblListPuestos[[#This Row],[Clave]],'7. Puntuación_Puestos'!$G$1:$BD$11,MATCH(F$1,'7. Puntuación_Puestos'!$D$1:$D$11,0),0),"")</f>
        <v>0</v>
      </c>
      <c r="G41" s="8">
        <f>IFERROR(HLOOKUP(TblListPuestos[[#This Row],[Clave]],'7. Puntuación_Puestos'!$G$1:$BD$11,MATCH(G$1,'7. Puntuación_Puestos'!$D$1:$D$11,0),0),"")</f>
        <v>0</v>
      </c>
      <c r="H41" s="8">
        <f>SUM(TblListPuestos[[#This Row],[Puntos Femeninos]:[Puntos Neutros]])</f>
        <v>0</v>
      </c>
    </row>
    <row r="42" spans="1:8" x14ac:dyDescent="0.25">
      <c r="A42" t="s">
        <v>105</v>
      </c>
      <c r="B42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2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2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2" s="8">
        <f>IFERROR(HLOOKUP(TblListPuestos[[#This Row],[Clave]],'7. Puntuación_Puestos'!$G$1:$BD$11,MATCH(E$1,'7. Puntuación_Puestos'!$D$1:$D$11,0),0),"")</f>
        <v>0</v>
      </c>
      <c r="F42" s="8">
        <f>IFERROR(HLOOKUP(TblListPuestos[[#This Row],[Clave]],'7. Puntuación_Puestos'!$G$1:$BD$11,MATCH(F$1,'7. Puntuación_Puestos'!$D$1:$D$11,0),0),"")</f>
        <v>0</v>
      </c>
      <c r="G42" s="8">
        <f>IFERROR(HLOOKUP(TblListPuestos[[#This Row],[Clave]],'7. Puntuación_Puestos'!$G$1:$BD$11,MATCH(G$1,'7. Puntuación_Puestos'!$D$1:$D$11,0),0),"")</f>
        <v>0</v>
      </c>
      <c r="H42" s="8">
        <f>SUM(TblListPuestos[[#This Row],[Puntos Femeninos]:[Puntos Neutros]])</f>
        <v>0</v>
      </c>
    </row>
    <row r="43" spans="1:8" x14ac:dyDescent="0.25">
      <c r="A43" t="s">
        <v>106</v>
      </c>
      <c r="B43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3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3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3" s="8">
        <f>IFERROR(HLOOKUP(TblListPuestos[[#This Row],[Clave]],'7. Puntuación_Puestos'!$G$1:$BD$11,MATCH(E$1,'7. Puntuación_Puestos'!$D$1:$D$11,0),0),"")</f>
        <v>0</v>
      </c>
      <c r="F43" s="8">
        <f>IFERROR(HLOOKUP(TblListPuestos[[#This Row],[Clave]],'7. Puntuación_Puestos'!$G$1:$BD$11,MATCH(F$1,'7. Puntuación_Puestos'!$D$1:$D$11,0),0),"")</f>
        <v>0</v>
      </c>
      <c r="G43" s="8">
        <f>IFERROR(HLOOKUP(TblListPuestos[[#This Row],[Clave]],'7. Puntuación_Puestos'!$G$1:$BD$11,MATCH(G$1,'7. Puntuación_Puestos'!$D$1:$D$11,0),0),"")</f>
        <v>0</v>
      </c>
      <c r="H43" s="8">
        <f>SUM(TblListPuestos[[#This Row],[Puntos Femeninos]:[Puntos Neutros]])</f>
        <v>0</v>
      </c>
    </row>
    <row r="44" spans="1:8" x14ac:dyDescent="0.25">
      <c r="A44" t="s">
        <v>107</v>
      </c>
      <c r="B44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4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4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4" s="8">
        <f>IFERROR(HLOOKUP(TblListPuestos[[#This Row],[Clave]],'7. Puntuación_Puestos'!$G$1:$BD$11,MATCH(E$1,'7. Puntuación_Puestos'!$D$1:$D$11,0),0),"")</f>
        <v>0</v>
      </c>
      <c r="F44" s="8">
        <f>IFERROR(HLOOKUP(TblListPuestos[[#This Row],[Clave]],'7. Puntuación_Puestos'!$G$1:$BD$11,MATCH(F$1,'7. Puntuación_Puestos'!$D$1:$D$11,0),0),"")</f>
        <v>0</v>
      </c>
      <c r="G44" s="8">
        <f>IFERROR(HLOOKUP(TblListPuestos[[#This Row],[Clave]],'7. Puntuación_Puestos'!$G$1:$BD$11,MATCH(G$1,'7. Puntuación_Puestos'!$D$1:$D$11,0),0),"")</f>
        <v>0</v>
      </c>
      <c r="H44" s="8">
        <f>SUM(TblListPuestos[[#This Row],[Puntos Femeninos]:[Puntos Neutros]])</f>
        <v>0</v>
      </c>
    </row>
    <row r="45" spans="1:8" x14ac:dyDescent="0.25">
      <c r="A45" t="s">
        <v>108</v>
      </c>
      <c r="B45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5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5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5" s="8">
        <f>IFERROR(HLOOKUP(TblListPuestos[[#This Row],[Clave]],'7. Puntuación_Puestos'!$G$1:$BD$11,MATCH(E$1,'7. Puntuación_Puestos'!$D$1:$D$11,0),0),"")</f>
        <v>0</v>
      </c>
      <c r="F45" s="8">
        <f>IFERROR(HLOOKUP(TblListPuestos[[#This Row],[Clave]],'7. Puntuación_Puestos'!$G$1:$BD$11,MATCH(F$1,'7. Puntuación_Puestos'!$D$1:$D$11,0),0),"")</f>
        <v>0</v>
      </c>
      <c r="G45" s="8">
        <f>IFERROR(HLOOKUP(TblListPuestos[[#This Row],[Clave]],'7. Puntuación_Puestos'!$G$1:$BD$11,MATCH(G$1,'7. Puntuación_Puestos'!$D$1:$D$11,0),0),"")</f>
        <v>0</v>
      </c>
      <c r="H45" s="8">
        <f>SUM(TblListPuestos[[#This Row],[Puntos Femeninos]:[Puntos Neutros]])</f>
        <v>0</v>
      </c>
    </row>
    <row r="46" spans="1:8" x14ac:dyDescent="0.25">
      <c r="A46" t="s">
        <v>109</v>
      </c>
      <c r="B46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6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6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6" s="8">
        <f>IFERROR(HLOOKUP(TblListPuestos[[#This Row],[Clave]],'7. Puntuación_Puestos'!$G$1:$BD$11,MATCH(E$1,'7. Puntuación_Puestos'!$D$1:$D$11,0),0),"")</f>
        <v>0</v>
      </c>
      <c r="F46" s="8">
        <f>IFERROR(HLOOKUP(TblListPuestos[[#This Row],[Clave]],'7. Puntuación_Puestos'!$G$1:$BD$11,MATCH(F$1,'7. Puntuación_Puestos'!$D$1:$D$11,0),0),"")</f>
        <v>0</v>
      </c>
      <c r="G46" s="8">
        <f>IFERROR(HLOOKUP(TblListPuestos[[#This Row],[Clave]],'7. Puntuación_Puestos'!$G$1:$BD$11,MATCH(G$1,'7. Puntuación_Puestos'!$D$1:$D$11,0),0),"")</f>
        <v>0</v>
      </c>
      <c r="H46" s="8">
        <f>SUM(TblListPuestos[[#This Row],[Puntos Femeninos]:[Puntos Neutros]])</f>
        <v>0</v>
      </c>
    </row>
    <row r="47" spans="1:8" x14ac:dyDescent="0.25">
      <c r="A47" t="s">
        <v>110</v>
      </c>
      <c r="B47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7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7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7" s="8">
        <f>IFERROR(HLOOKUP(TblListPuestos[[#This Row],[Clave]],'7. Puntuación_Puestos'!$G$1:$BD$11,MATCH(E$1,'7. Puntuación_Puestos'!$D$1:$D$11,0),0),"")</f>
        <v>0</v>
      </c>
      <c r="F47" s="8">
        <f>IFERROR(HLOOKUP(TblListPuestos[[#This Row],[Clave]],'7. Puntuación_Puestos'!$G$1:$BD$11,MATCH(F$1,'7. Puntuación_Puestos'!$D$1:$D$11,0),0),"")</f>
        <v>0</v>
      </c>
      <c r="G47" s="8">
        <f>IFERROR(HLOOKUP(TblListPuestos[[#This Row],[Clave]],'7. Puntuación_Puestos'!$G$1:$BD$11,MATCH(G$1,'7. Puntuación_Puestos'!$D$1:$D$11,0),0),"")</f>
        <v>0</v>
      </c>
      <c r="H47" s="8">
        <f>SUM(TblListPuestos[[#This Row],[Puntos Femeninos]:[Puntos Neutros]])</f>
        <v>0</v>
      </c>
    </row>
    <row r="48" spans="1:8" x14ac:dyDescent="0.25">
      <c r="A48" t="s">
        <v>111</v>
      </c>
      <c r="B48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8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8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8" s="8">
        <f>IFERROR(HLOOKUP(TblListPuestos[[#This Row],[Clave]],'7. Puntuación_Puestos'!$G$1:$BD$11,MATCH(E$1,'7. Puntuación_Puestos'!$D$1:$D$11,0),0),"")</f>
        <v>0</v>
      </c>
      <c r="F48" s="8">
        <f>IFERROR(HLOOKUP(TblListPuestos[[#This Row],[Clave]],'7. Puntuación_Puestos'!$G$1:$BD$11,MATCH(F$1,'7. Puntuación_Puestos'!$D$1:$D$11,0),0),"")</f>
        <v>0</v>
      </c>
      <c r="G48" s="8">
        <f>IFERROR(HLOOKUP(TblListPuestos[[#This Row],[Clave]],'7. Puntuación_Puestos'!$G$1:$BD$11,MATCH(G$1,'7. Puntuación_Puestos'!$D$1:$D$11,0),0),"")</f>
        <v>0</v>
      </c>
      <c r="H48" s="8">
        <f>SUM(TblListPuestos[[#This Row],[Puntos Femeninos]:[Puntos Neutros]])</f>
        <v>0</v>
      </c>
    </row>
    <row r="49" spans="1:8" x14ac:dyDescent="0.25">
      <c r="A49" t="s">
        <v>112</v>
      </c>
      <c r="B49" s="28" t="str">
        <f>IFERROR(IF(VLOOKUP(TblListPuestos[[#This Row],[Clave]],TblPuestos[],MATCH(B$1,TblPuestos[#Headers],0),0)=0,"",VLOOKUP(TblListPuestos[[#This Row],[Clave]],TblPuestos[],MATCH(B$1,TblPuestos[#Headers],0),0)),"")</f>
        <v/>
      </c>
      <c r="C49" s="28" t="str">
        <f>IFERROR(IF(VLOOKUP(TblListPuestos[[#This Row],[Clave]],TblPuestos[],MATCH(C$1,TblPuestos[#Headers],0),0)=0,"",VLOOKUP(TblListPuestos[[#This Row],[Clave]],TblPuestos[],MATCH(C$1,TblPuestos[#Headers],0),0)),"")</f>
        <v/>
      </c>
      <c r="D49" s="28" t="str">
        <f>IFERROR(IF(VLOOKUP(TblListPuestos[[#This Row],[Clave]],TblPuestos[],MATCH(D$1,TblPuestos[#Headers],0),0)=0,"",VLOOKUP(TblListPuestos[[#This Row],[Clave]],TblPuestos[],MATCH(D$1,TblPuestos[#Headers],0),0)),"")</f>
        <v/>
      </c>
      <c r="E49" s="8">
        <f>IFERROR(HLOOKUP(TblListPuestos[[#This Row],[Clave]],'7. Puntuación_Puestos'!$G$1:$BD$11,MATCH(E$1,'7. Puntuación_Puestos'!$D$1:$D$11,0),0),"")</f>
        <v>0</v>
      </c>
      <c r="F49" s="8">
        <f>IFERROR(HLOOKUP(TblListPuestos[[#This Row],[Clave]],'7. Puntuación_Puestos'!$G$1:$BD$11,MATCH(F$1,'7. Puntuación_Puestos'!$D$1:$D$11,0),0),"")</f>
        <v>0</v>
      </c>
      <c r="G49" s="8">
        <f>IFERROR(HLOOKUP(TblListPuestos[[#This Row],[Clave]],'7. Puntuación_Puestos'!$G$1:$BD$11,MATCH(G$1,'7. Puntuación_Puestos'!$D$1:$D$11,0),0),"")</f>
        <v>0</v>
      </c>
      <c r="H49" s="8">
        <f>SUM(TblListPuestos[[#This Row],[Puntos Femeninos]:[Puntos Neutros]])</f>
        <v>0</v>
      </c>
    </row>
    <row r="50" spans="1:8" x14ac:dyDescent="0.25">
      <c r="A50" t="s">
        <v>113</v>
      </c>
      <c r="B50" s="28" t="str">
        <f>IFERROR(IF(VLOOKUP(TblListPuestos[[#This Row],[Clave]],TblPuestos[],MATCH(B$1,TblPuestos[#Headers],0),0)=0,"",VLOOKUP(TblListPuestos[[#This Row],[Clave]],TblPuestos[],MATCH(B$1,TblPuestos[#Headers],0),0)),"")</f>
        <v/>
      </c>
      <c r="C50" s="28" t="str">
        <f>IFERROR(IF(VLOOKUP(TblListPuestos[[#This Row],[Clave]],TblPuestos[],MATCH(C$1,TblPuestos[#Headers],0),0)=0,"",VLOOKUP(TblListPuestos[[#This Row],[Clave]],TblPuestos[],MATCH(C$1,TblPuestos[#Headers],0),0)),"")</f>
        <v/>
      </c>
      <c r="D50" s="28" t="str">
        <f>IFERROR(IF(VLOOKUP(TblListPuestos[[#This Row],[Clave]],TblPuestos[],MATCH(D$1,TblPuestos[#Headers],0),0)=0,"",VLOOKUP(TblListPuestos[[#This Row],[Clave]],TblPuestos[],MATCH(D$1,TblPuestos[#Headers],0),0)),"")</f>
        <v/>
      </c>
      <c r="E50" s="8">
        <f>IFERROR(HLOOKUP(TblListPuestos[[#This Row],[Clave]],'7. Puntuación_Puestos'!$G$1:$BD$11,MATCH(E$1,'7. Puntuación_Puestos'!$D$1:$D$11,0),0),"")</f>
        <v>0</v>
      </c>
      <c r="F50" s="8">
        <f>IFERROR(HLOOKUP(TblListPuestos[[#This Row],[Clave]],'7. Puntuación_Puestos'!$G$1:$BD$11,MATCH(F$1,'7. Puntuación_Puestos'!$D$1:$D$11,0),0),"")</f>
        <v>0</v>
      </c>
      <c r="G50" s="8">
        <f>IFERROR(HLOOKUP(TblListPuestos[[#This Row],[Clave]],'7. Puntuación_Puestos'!$G$1:$BD$11,MATCH(G$1,'7. Puntuación_Puestos'!$D$1:$D$11,0),0),"")</f>
        <v>0</v>
      </c>
      <c r="H50" s="8">
        <f>SUM(TblListPuestos[[#This Row],[Puntos Femeninos]:[Puntos Neutros]])</f>
        <v>0</v>
      </c>
    </row>
    <row r="51" spans="1:8" x14ac:dyDescent="0.25">
      <c r="A51" t="s">
        <v>114</v>
      </c>
      <c r="B51" s="28" t="str">
        <f>IFERROR(IF(VLOOKUP(TblListPuestos[[#This Row],[Clave]],TblPuestos[],MATCH(B$1,TblPuestos[#Headers],0),0)=0,"",VLOOKUP(TblListPuestos[[#This Row],[Clave]],TblPuestos[],MATCH(B$1,TblPuestos[#Headers],0),0)),"")</f>
        <v/>
      </c>
      <c r="C51" s="28" t="str">
        <f>IFERROR(IF(VLOOKUP(TblListPuestos[[#This Row],[Clave]],TblPuestos[],MATCH(C$1,TblPuestos[#Headers],0),0)=0,"",VLOOKUP(TblListPuestos[[#This Row],[Clave]],TblPuestos[],MATCH(C$1,TblPuestos[#Headers],0),0)),"")</f>
        <v/>
      </c>
      <c r="D51" s="28" t="str">
        <f>IFERROR(IF(VLOOKUP(TblListPuestos[[#This Row],[Clave]],TblPuestos[],MATCH(D$1,TblPuestos[#Headers],0),0)=0,"",VLOOKUP(TblListPuestos[[#This Row],[Clave]],TblPuestos[],MATCH(D$1,TblPuestos[#Headers],0),0)),"")</f>
        <v/>
      </c>
      <c r="E51" s="8">
        <f>IFERROR(HLOOKUP(TblListPuestos[[#This Row],[Clave]],'7. Puntuación_Puestos'!$G$1:$BD$11,MATCH(E$1,'7. Puntuación_Puestos'!$D$1:$D$11,0),0),"")</f>
        <v>0</v>
      </c>
      <c r="F51" s="8">
        <f>IFERROR(HLOOKUP(TblListPuestos[[#This Row],[Clave]],'7. Puntuación_Puestos'!$G$1:$BD$11,MATCH(F$1,'7. Puntuación_Puestos'!$D$1:$D$11,0),0),"")</f>
        <v>0</v>
      </c>
      <c r="G51" s="8">
        <f>IFERROR(HLOOKUP(TblListPuestos[[#This Row],[Clave]],'7. Puntuación_Puestos'!$G$1:$BD$11,MATCH(G$1,'7. Puntuación_Puestos'!$D$1:$D$11,0),0),"")</f>
        <v>0</v>
      </c>
      <c r="H51" s="8">
        <f>SUM(TblListPuestos[[#This Row],[Puntos Femeninos]:[Puntos Neutros]])</f>
        <v>0</v>
      </c>
    </row>
    <row r="52" spans="1:8" x14ac:dyDescent="0.25">
      <c r="A52" t="s">
        <v>115</v>
      </c>
      <c r="B52" s="28" t="str">
        <f>IFERROR(IF(VLOOKUP(TblListPuestos[[#This Row],[Clave]],TblPuestos[],MATCH(B$1,TblPuestos[#Headers],0),0)=0,"",VLOOKUP(TblListPuestos[[#This Row],[Clave]],TblPuestos[],MATCH(B$1,TblPuestos[#Headers],0),0)),"")</f>
        <v/>
      </c>
      <c r="C52" s="28" t="str">
        <f>IFERROR(IF(VLOOKUP(TblListPuestos[[#This Row],[Clave]],TblPuestos[],MATCH(C$1,TblPuestos[#Headers],0),0)=0,"",VLOOKUP(TblListPuestos[[#This Row],[Clave]],TblPuestos[],MATCH(C$1,TblPuestos[#Headers],0),0)),"")</f>
        <v/>
      </c>
      <c r="D52" s="28" t="str">
        <f>IFERROR(IF(VLOOKUP(TblListPuestos[[#This Row],[Clave]],TblPuestos[],MATCH(D$1,TblPuestos[#Headers],0),0)=0,"",VLOOKUP(TblListPuestos[[#This Row],[Clave]],TblPuestos[],MATCH(D$1,TblPuestos[#Headers],0),0)),"")</f>
        <v/>
      </c>
      <c r="E52" s="8">
        <f>IFERROR(HLOOKUP(TblListPuestos[[#This Row],[Clave]],'7. Puntuación_Puestos'!$G$1:$BD$11,MATCH(E$1,'7. Puntuación_Puestos'!$D$1:$D$11,0),0),"")</f>
        <v>0</v>
      </c>
      <c r="F52" s="8">
        <f>IFERROR(HLOOKUP(TblListPuestos[[#This Row],[Clave]],'7. Puntuación_Puestos'!$G$1:$BD$11,MATCH(F$1,'7. Puntuación_Puestos'!$D$1:$D$11,0),0),"")</f>
        <v>0</v>
      </c>
      <c r="G52" s="8">
        <f>IFERROR(HLOOKUP(TblListPuestos[[#This Row],[Clave]],'7. Puntuación_Puestos'!$G$1:$BD$11,MATCH(G$1,'7. Puntuación_Puestos'!$D$1:$D$11,0),0),"")</f>
        <v>0</v>
      </c>
      <c r="H52" s="8">
        <f>SUM(TblListPuestos[[#This Row],[Puntos Femeninos]:[Puntos Neutros]])</f>
        <v>0</v>
      </c>
    </row>
    <row r="53" spans="1:8" x14ac:dyDescent="0.25">
      <c r="A53" s="25" t="s">
        <v>173</v>
      </c>
      <c r="B53" s="25"/>
      <c r="C53" s="25"/>
      <c r="D53" s="25"/>
      <c r="E53" s="26">
        <f>SUBTOTAL(109,TblListPuestos[Puntos Femeninos])</f>
        <v>0</v>
      </c>
      <c r="F53" s="26">
        <f>SUBTOTAL(109,TblListPuestos[Puntos Masculinos])</f>
        <v>0</v>
      </c>
      <c r="G53" s="26">
        <f>SUBTOTAL(109,TblListPuestos[Puntos Neutros])</f>
        <v>0</v>
      </c>
      <c r="H53" s="26">
        <f>SUBTOTAL(109,TblListPuestos[Puntos Totales])</f>
        <v>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tabColor theme="6" tint="-0.249977111117893"/>
  </sheetPr>
  <dimension ref="B1:M35"/>
  <sheetViews>
    <sheetView zoomScale="85" zoomScaleNormal="85" zoomScalePageLayoutView="85" workbookViewId="0">
      <selection activeCell="F6" sqref="F6"/>
    </sheetView>
  </sheetViews>
  <sheetFormatPr baseColWidth="10" defaultRowHeight="15" x14ac:dyDescent="0.25"/>
  <cols>
    <col min="1" max="1" width="1.28515625" customWidth="1"/>
    <col min="3" max="3" width="10.42578125" bestFit="1" customWidth="1"/>
    <col min="4" max="4" width="33.28515625" customWidth="1"/>
    <col min="5" max="5" width="33.28515625" style="28" customWidth="1"/>
    <col min="6" max="6" width="40.7109375" style="28" customWidth="1"/>
    <col min="7" max="9" width="15.28515625" customWidth="1"/>
  </cols>
  <sheetData>
    <row r="1" spans="2:13" x14ac:dyDescent="0.25">
      <c r="B1" t="str">
        <f>"Puntos por factor del puesto de trabajo: "&amp;$F$1</f>
        <v>Puntos por factor del puesto de trabajo: Puesto01</v>
      </c>
      <c r="E1" t="s">
        <v>214</v>
      </c>
      <c r="F1" s="69" t="str">
        <f>+'9. Análisis_Género_Puestos_Ind'!$B$1</f>
        <v>Puesto01</v>
      </c>
    </row>
    <row r="2" spans="2:13" s="28" customFormat="1" x14ac:dyDescent="0.25">
      <c r="F2" s="70" t="e">
        <f>INDEX(TblPuestos[Clave],MATCH($F$1,TblPuestos[Valor],0))&amp;"_"&amp;F1</f>
        <v>#N/A</v>
      </c>
      <c r="H2" s="28" t="s">
        <v>215</v>
      </c>
      <c r="I2" s="71">
        <f ca="1">SUM(G6:I35)</f>
        <v>0</v>
      </c>
    </row>
    <row r="3" spans="2:13" x14ac:dyDescent="0.25">
      <c r="E3" s="28" t="s">
        <v>216</v>
      </c>
      <c r="F3" s="68" t="e">
        <f>"'7. Puntuación_Puestos'!"&amp;ADDRESS(16,MATCH(F2,'7. Puntuación_Puestos'!$15:$15,0))&amp;":"&amp;ADDRESS(45,MATCH(F2,'7. Puntuación_Puestos'!$15:$15,0))</f>
        <v>#N/A</v>
      </c>
    </row>
    <row r="4" spans="2:13" x14ac:dyDescent="0.25">
      <c r="B4" s="28"/>
      <c r="C4" s="28"/>
      <c r="D4" s="28"/>
      <c r="G4" s="306" t="s">
        <v>200</v>
      </c>
      <c r="H4" s="307"/>
      <c r="I4" s="307"/>
    </row>
    <row r="5" spans="2:13" x14ac:dyDescent="0.25">
      <c r="B5" s="28"/>
      <c r="C5" s="28"/>
      <c r="D5" s="45" t="s">
        <v>132</v>
      </c>
      <c r="E5" s="45" t="s">
        <v>132</v>
      </c>
      <c r="F5" s="45" t="s">
        <v>213</v>
      </c>
      <c r="G5" s="67" t="s">
        <v>59</v>
      </c>
      <c r="H5" s="67" t="s">
        <v>31</v>
      </c>
      <c r="I5" s="67" t="s">
        <v>32</v>
      </c>
    </row>
    <row r="6" spans="2:13" x14ac:dyDescent="0.25">
      <c r="B6" s="36">
        <v>1</v>
      </c>
      <c r="C6" s="36" t="str">
        <f>INDEX(TblFactor[Num Factor],B6)</f>
        <v>FACTOR 1</v>
      </c>
      <c r="D6" s="43" t="str">
        <f>IF(INDEX(TblFactor[Tipo],B6)="zz","",INDEX(TblFactor[Tipo],B6))</f>
        <v/>
      </c>
      <c r="E6" s="43" t="str">
        <f>IF(COUNTIF($D$6:D6,D6)&gt;1,"",D6)</f>
        <v/>
      </c>
      <c r="F6" s="43" t="str">
        <f>INDEX(TblFactor[Nombre del Factor],B6)</f>
        <v/>
      </c>
      <c r="G6" s="44">
        <f ca="1">IFERROR(SUMIFS(INDIRECT($F$3),'7. Puntuación_Puestos'!$D$16:$D$45,$F6,'7. Puntuación_Puestos'!$E$16:$E$45,G$5,'7. Puntuación_Puestos'!$C$16:$C$45,$C6),0)</f>
        <v>0</v>
      </c>
      <c r="H6" s="44">
        <f ca="1">IFERROR(SUMIFS(INDIRECT($F$3),'7. Puntuación_Puestos'!$D$16:$D$45,$F6,'7. Puntuación_Puestos'!$E$16:$E$45,H$5,'7. Puntuación_Puestos'!$C$16:$C$45,$C6),0)</f>
        <v>0</v>
      </c>
      <c r="I6" s="44">
        <f ca="1">IFERROR(SUMIFS(INDIRECT($F$3),'7. Puntuación_Puestos'!$D$16:$D$45,$F6,'7. Puntuación_Puestos'!$E$16:$E$45,I$5,'7. Puntuación_Puestos'!$C$16:$C$45,$C6),0)</f>
        <v>0</v>
      </c>
    </row>
    <row r="7" spans="2:13" x14ac:dyDescent="0.25">
      <c r="B7" s="36">
        <v>2</v>
      </c>
      <c r="C7" s="36" t="str">
        <f>INDEX(TblFactor[Num Factor],B7)</f>
        <v>FACTOR 2</v>
      </c>
      <c r="D7" s="43" t="str">
        <f>IF(INDEX(TblFactor[Tipo],B7)="zz","",INDEX(TblFactor[Tipo],B7))</f>
        <v/>
      </c>
      <c r="E7" s="43" t="str">
        <f>IF(COUNTIF($D$6:D7,D7)&gt;1,"",D7)</f>
        <v/>
      </c>
      <c r="F7" s="43" t="str">
        <f>INDEX(TblFactor[Nombre del Factor],B7)</f>
        <v/>
      </c>
      <c r="G7" s="44">
        <f ca="1">IFERROR(SUMIFS(INDIRECT($F$3),'7. Puntuación_Puestos'!$D$16:$D$45,$F7,'7. Puntuación_Puestos'!$E$16:$E$45,G$5,'7. Puntuación_Puestos'!$C$16:$C$45,$C7),0)</f>
        <v>0</v>
      </c>
      <c r="H7" s="44">
        <f ca="1">IFERROR(SUMIFS(INDIRECT($F$3),'7. Puntuación_Puestos'!$D$16:$D$45,$F7,'7. Puntuación_Puestos'!$E$16:$E$45,H$5,'7. Puntuación_Puestos'!$C$16:$C$45,$C7),0)</f>
        <v>0</v>
      </c>
      <c r="I7" s="44">
        <f ca="1">IFERROR(SUMIFS(INDIRECT($F$3),'7. Puntuación_Puestos'!$D$16:$D$45,$F7,'7. Puntuación_Puestos'!$E$16:$E$45,I$5,'7. Puntuación_Puestos'!$C$16:$C$45,$C7),0)</f>
        <v>0</v>
      </c>
    </row>
    <row r="8" spans="2:13" x14ac:dyDescent="0.25">
      <c r="B8" s="36">
        <v>3</v>
      </c>
      <c r="C8" s="36" t="str">
        <f>INDEX(TblFactor[Num Factor],B8)</f>
        <v>FACTOR 3</v>
      </c>
      <c r="D8" s="43" t="str">
        <f>IF(INDEX(TblFactor[Tipo],B8)="zz","",INDEX(TblFactor[Tipo],B8))</f>
        <v/>
      </c>
      <c r="E8" s="43" t="str">
        <f>IF(COUNTIF($D$6:D8,D8)&gt;1,"",D8)</f>
        <v/>
      </c>
      <c r="F8" s="43" t="str">
        <f>INDEX(TblFactor[Nombre del Factor],B8)</f>
        <v/>
      </c>
      <c r="G8" s="44">
        <f ca="1">IFERROR(SUMIFS(INDIRECT($F$3),'7. Puntuación_Puestos'!$D$16:$D$45,$F8,'7. Puntuación_Puestos'!$E$16:$E$45,G$5,'7. Puntuación_Puestos'!$C$16:$C$45,$C8),0)</f>
        <v>0</v>
      </c>
      <c r="H8" s="44">
        <f ca="1">IFERROR(SUMIFS(INDIRECT($F$3),'7. Puntuación_Puestos'!$D$16:$D$45,$F8,'7. Puntuación_Puestos'!$E$16:$E$45,H$5,'7. Puntuación_Puestos'!$C$16:$C$45,$C8),0)</f>
        <v>0</v>
      </c>
      <c r="I8" s="44">
        <f ca="1">IFERROR(SUMIFS(INDIRECT($F$3),'7. Puntuación_Puestos'!$D$16:$D$45,$F8,'7. Puntuación_Puestos'!$E$16:$E$45,I$5,'7. Puntuación_Puestos'!$C$16:$C$45,$C8),0)</f>
        <v>0</v>
      </c>
      <c r="K8" s="10"/>
      <c r="M8" s="28"/>
    </row>
    <row r="9" spans="2:13" x14ac:dyDescent="0.25">
      <c r="B9" s="36">
        <v>4</v>
      </c>
      <c r="C9" s="36" t="str">
        <f>INDEX(TblFactor[Num Factor],B9)</f>
        <v>FACTOR 4</v>
      </c>
      <c r="D9" s="43" t="str">
        <f>IF(INDEX(TblFactor[Tipo],B9)="zz","",INDEX(TblFactor[Tipo],B9))</f>
        <v/>
      </c>
      <c r="E9" s="43" t="str">
        <f>IF(COUNTIF($D$6:D9,D9)&gt;1,"",D9)</f>
        <v/>
      </c>
      <c r="F9" s="43" t="str">
        <f>INDEX(TblFactor[Nombre del Factor],B9)</f>
        <v/>
      </c>
      <c r="G9" s="44">
        <f ca="1">IFERROR(SUMIFS(INDIRECT($F$3),'7. Puntuación_Puestos'!$D$16:$D$45,$F9,'7. Puntuación_Puestos'!$E$16:$E$45,G$5,'7. Puntuación_Puestos'!$C$16:$C$45,$C9),0)</f>
        <v>0</v>
      </c>
      <c r="H9" s="44">
        <f ca="1">IFERROR(SUMIFS(INDIRECT($F$3),'7. Puntuación_Puestos'!$D$16:$D$45,$F9,'7. Puntuación_Puestos'!$E$16:$E$45,H$5,'7. Puntuación_Puestos'!$C$16:$C$45,$C9),0)</f>
        <v>0</v>
      </c>
      <c r="I9" s="44">
        <f ca="1">IFERROR(SUMIFS(INDIRECT($F$3),'7. Puntuación_Puestos'!$D$16:$D$45,$F9,'7. Puntuación_Puestos'!$E$16:$E$45,I$5,'7. Puntuación_Puestos'!$C$16:$C$45,$C9),0)</f>
        <v>0</v>
      </c>
      <c r="K9" s="10"/>
      <c r="M9" s="28"/>
    </row>
    <row r="10" spans="2:13" x14ac:dyDescent="0.25">
      <c r="B10" s="36">
        <v>5</v>
      </c>
      <c r="C10" s="36" t="str">
        <f>INDEX(TblFactor[Num Factor],B10)</f>
        <v>FACTOR 5</v>
      </c>
      <c r="D10" s="43" t="str">
        <f>IF(INDEX(TblFactor[Tipo],B10)="zz","",INDEX(TblFactor[Tipo],B10))</f>
        <v/>
      </c>
      <c r="E10" s="43" t="str">
        <f>IF(COUNTIF($D$6:D10,D10)&gt;1,"",D10)</f>
        <v/>
      </c>
      <c r="F10" s="43" t="str">
        <f>INDEX(TblFactor[Nombre del Factor],B10)</f>
        <v/>
      </c>
      <c r="G10" s="44">
        <f ca="1">IFERROR(SUMIFS(INDIRECT($F$3),'7. Puntuación_Puestos'!$D$16:$D$45,$F10,'7. Puntuación_Puestos'!$E$16:$E$45,G$5,'7. Puntuación_Puestos'!$C$16:$C$45,$C10),0)</f>
        <v>0</v>
      </c>
      <c r="H10" s="44">
        <f ca="1">IFERROR(SUMIFS(INDIRECT($F$3),'7. Puntuación_Puestos'!$D$16:$D$45,$F10,'7. Puntuación_Puestos'!$E$16:$E$45,H$5,'7. Puntuación_Puestos'!$C$16:$C$45,$C10),0)</f>
        <v>0</v>
      </c>
      <c r="I10" s="44">
        <f ca="1">IFERROR(SUMIFS(INDIRECT($F$3),'7. Puntuación_Puestos'!$D$16:$D$45,$F10,'7. Puntuación_Puestos'!$E$16:$E$45,I$5,'7. Puntuación_Puestos'!$C$16:$C$45,$C10),0)</f>
        <v>0</v>
      </c>
      <c r="K10" s="10"/>
      <c r="M10" s="28"/>
    </row>
    <row r="11" spans="2:13" x14ac:dyDescent="0.25">
      <c r="B11" s="36">
        <v>6</v>
      </c>
      <c r="C11" s="36" t="str">
        <f>INDEX(TblFactor[Num Factor],B11)</f>
        <v>FACTOR 6</v>
      </c>
      <c r="D11" s="43" t="str">
        <f>IF(INDEX(TblFactor[Tipo],B11)="zz","",INDEX(TblFactor[Tipo],B11))</f>
        <v/>
      </c>
      <c r="E11" s="43" t="str">
        <f>IF(COUNTIF($D$6:D11,D11)&gt;1,"",D11)</f>
        <v/>
      </c>
      <c r="F11" s="43" t="str">
        <f>INDEX(TblFactor[Nombre del Factor],B11)</f>
        <v/>
      </c>
      <c r="G11" s="44">
        <f ca="1">IFERROR(SUMIFS(INDIRECT($F$3),'7. Puntuación_Puestos'!$D$16:$D$45,$F11,'7. Puntuación_Puestos'!$E$16:$E$45,G$5,'7. Puntuación_Puestos'!$C$16:$C$45,$C11),0)</f>
        <v>0</v>
      </c>
      <c r="H11" s="44">
        <f ca="1">IFERROR(SUMIFS(INDIRECT($F$3),'7. Puntuación_Puestos'!$D$16:$D$45,$F11,'7. Puntuación_Puestos'!$E$16:$E$45,H$5,'7. Puntuación_Puestos'!$C$16:$C$45,$C11),0)</f>
        <v>0</v>
      </c>
      <c r="I11" s="44">
        <f ca="1">IFERROR(SUMIFS(INDIRECT($F$3),'7. Puntuación_Puestos'!$D$16:$D$45,$F11,'7. Puntuación_Puestos'!$E$16:$E$45,I$5,'7. Puntuación_Puestos'!$C$16:$C$45,$C11),0)</f>
        <v>0</v>
      </c>
      <c r="K11" s="10"/>
      <c r="M11" s="28"/>
    </row>
    <row r="12" spans="2:13" x14ac:dyDescent="0.25">
      <c r="B12" s="36">
        <v>7</v>
      </c>
      <c r="C12" s="36" t="str">
        <f>INDEX(TblFactor[Num Factor],B12)</f>
        <v>FACTOR 7</v>
      </c>
      <c r="D12" s="43" t="str">
        <f>IF(INDEX(TblFactor[Tipo],B12)="zz","",INDEX(TblFactor[Tipo],B12))</f>
        <v/>
      </c>
      <c r="E12" s="43" t="str">
        <f>IF(COUNTIF($D$6:D12,D12)&gt;1,"",D12)</f>
        <v/>
      </c>
      <c r="F12" s="43" t="str">
        <f>INDEX(TblFactor[Nombre del Factor],B12)</f>
        <v/>
      </c>
      <c r="G12" s="44">
        <f ca="1">IFERROR(SUMIFS(INDIRECT($F$3),'7. Puntuación_Puestos'!$D$16:$D$45,$F12,'7. Puntuación_Puestos'!$E$16:$E$45,G$5,'7. Puntuación_Puestos'!$C$16:$C$45,$C12),0)</f>
        <v>0</v>
      </c>
      <c r="H12" s="44">
        <f ca="1">IFERROR(SUMIFS(INDIRECT($F$3),'7. Puntuación_Puestos'!$D$16:$D$45,$F12,'7. Puntuación_Puestos'!$E$16:$E$45,H$5,'7. Puntuación_Puestos'!$C$16:$C$45,$C12),0)</f>
        <v>0</v>
      </c>
      <c r="I12" s="44">
        <f ca="1">IFERROR(SUMIFS(INDIRECT($F$3),'7. Puntuación_Puestos'!$D$16:$D$45,$F12,'7. Puntuación_Puestos'!$E$16:$E$45,I$5,'7. Puntuación_Puestos'!$C$16:$C$45,$C12),0)</f>
        <v>0</v>
      </c>
      <c r="M12" s="28"/>
    </row>
    <row r="13" spans="2:13" x14ac:dyDescent="0.25">
      <c r="B13" s="36">
        <v>8</v>
      </c>
      <c r="C13" s="36" t="str">
        <f>INDEX(TblFactor[Num Factor],B13)</f>
        <v>FACTOR 8</v>
      </c>
      <c r="D13" s="43" t="str">
        <f>IF(INDEX(TblFactor[Tipo],B13)="zz","",INDEX(TblFactor[Tipo],B13))</f>
        <v/>
      </c>
      <c r="E13" s="43" t="str">
        <f>IF(COUNTIF($D$6:D13,D13)&gt;1,"",D13)</f>
        <v/>
      </c>
      <c r="F13" s="43" t="str">
        <f>INDEX(TblFactor[Nombre del Factor],B13)</f>
        <v/>
      </c>
      <c r="G13" s="44">
        <f ca="1">IFERROR(SUMIFS(INDIRECT($F$3),'7. Puntuación_Puestos'!$D$16:$D$45,$F13,'7. Puntuación_Puestos'!$E$16:$E$45,G$5,'7. Puntuación_Puestos'!$C$16:$C$45,$C13),0)</f>
        <v>0</v>
      </c>
      <c r="H13" s="44">
        <f ca="1">IFERROR(SUMIFS(INDIRECT($F$3),'7. Puntuación_Puestos'!$D$16:$D$45,$F13,'7. Puntuación_Puestos'!$E$16:$E$45,H$5,'7. Puntuación_Puestos'!$C$16:$C$45,$C13),0)</f>
        <v>0</v>
      </c>
      <c r="I13" s="44">
        <f ca="1">IFERROR(SUMIFS(INDIRECT($F$3),'7. Puntuación_Puestos'!$D$16:$D$45,$F13,'7. Puntuación_Puestos'!$E$16:$E$45,I$5,'7. Puntuación_Puestos'!$C$16:$C$45,$C13),0)</f>
        <v>0</v>
      </c>
      <c r="M13" s="28"/>
    </row>
    <row r="14" spans="2:13" x14ac:dyDescent="0.25">
      <c r="B14" s="36">
        <v>9</v>
      </c>
      <c r="C14" s="36" t="str">
        <f>INDEX(TblFactor[Num Factor],B14)</f>
        <v>FACTOR 9</v>
      </c>
      <c r="D14" s="43" t="str">
        <f>IF(INDEX(TblFactor[Tipo],B14)="zz","",INDEX(TblFactor[Tipo],B14))</f>
        <v/>
      </c>
      <c r="E14" s="43" t="str">
        <f>IF(COUNTIF($D$6:D14,D14)&gt;1,"",D14)</f>
        <v/>
      </c>
      <c r="F14" s="43" t="str">
        <f>INDEX(TblFactor[Nombre del Factor],B14)</f>
        <v/>
      </c>
      <c r="G14" s="44">
        <f ca="1">IFERROR(SUMIFS(INDIRECT($F$3),'7. Puntuación_Puestos'!$D$16:$D$45,$F14,'7. Puntuación_Puestos'!$E$16:$E$45,G$5,'7. Puntuación_Puestos'!$C$16:$C$45,$C14),0)</f>
        <v>0</v>
      </c>
      <c r="H14" s="44">
        <f ca="1">IFERROR(SUMIFS(INDIRECT($F$3),'7. Puntuación_Puestos'!$D$16:$D$45,$F14,'7. Puntuación_Puestos'!$E$16:$E$45,H$5,'7. Puntuación_Puestos'!$C$16:$C$45,$C14),0)</f>
        <v>0</v>
      </c>
      <c r="I14" s="44">
        <f ca="1">IFERROR(SUMIFS(INDIRECT($F$3),'7. Puntuación_Puestos'!$D$16:$D$45,$F14,'7. Puntuación_Puestos'!$E$16:$E$45,I$5,'7. Puntuación_Puestos'!$C$16:$C$45,$C14),0)</f>
        <v>0</v>
      </c>
      <c r="M14" s="28"/>
    </row>
    <row r="15" spans="2:13" x14ac:dyDescent="0.25">
      <c r="B15" s="36">
        <v>10</v>
      </c>
      <c r="C15" s="36" t="str">
        <f>INDEX(TblFactor[Num Factor],B15)</f>
        <v>FACTOR 10</v>
      </c>
      <c r="D15" s="43" t="str">
        <f>IF(INDEX(TblFactor[Tipo],B15)="zz","",INDEX(TblFactor[Tipo],B15))</f>
        <v/>
      </c>
      <c r="E15" s="43" t="str">
        <f>IF(COUNTIF($D$6:D15,D15)&gt;1,"",D15)</f>
        <v/>
      </c>
      <c r="F15" s="43" t="str">
        <f>INDEX(TblFactor[Nombre del Factor],B15)</f>
        <v/>
      </c>
      <c r="G15" s="44">
        <f ca="1">IFERROR(SUMIFS(INDIRECT($F$3),'7. Puntuación_Puestos'!$D$16:$D$45,$F15,'7. Puntuación_Puestos'!$E$16:$E$45,G$5,'7. Puntuación_Puestos'!$C$16:$C$45,$C15),0)</f>
        <v>0</v>
      </c>
      <c r="H15" s="44">
        <f ca="1">IFERROR(SUMIFS(INDIRECT($F$3),'7. Puntuación_Puestos'!$D$16:$D$45,$F15,'7. Puntuación_Puestos'!$E$16:$E$45,H$5,'7. Puntuación_Puestos'!$C$16:$C$45,$C15),0)</f>
        <v>0</v>
      </c>
      <c r="I15" s="44">
        <f ca="1">IFERROR(SUMIFS(INDIRECT($F$3),'7. Puntuación_Puestos'!$D$16:$D$45,$F15,'7. Puntuación_Puestos'!$E$16:$E$45,I$5,'7. Puntuación_Puestos'!$C$16:$C$45,$C15),0)</f>
        <v>0</v>
      </c>
      <c r="M15" s="28"/>
    </row>
    <row r="16" spans="2:13" x14ac:dyDescent="0.25">
      <c r="B16" s="36">
        <v>11</v>
      </c>
      <c r="C16" s="36" t="str">
        <f>INDEX(TblFactor[Num Factor],B16)</f>
        <v>FACTOR 11</v>
      </c>
      <c r="D16" s="43" t="str">
        <f>IF(INDEX(TblFactor[Tipo],B16)="zz","",INDEX(TblFactor[Tipo],B16))</f>
        <v/>
      </c>
      <c r="E16" s="43" t="str">
        <f>IF(COUNTIF($D$6:D16,D16)&gt;1,"",D16)</f>
        <v/>
      </c>
      <c r="F16" s="43" t="str">
        <f>INDEX(TblFactor[Nombre del Factor],B16)</f>
        <v/>
      </c>
      <c r="G16" s="44">
        <f ca="1">IFERROR(SUMIFS(INDIRECT($F$3),'7. Puntuación_Puestos'!$D$16:$D$45,$F16,'7. Puntuación_Puestos'!$E$16:$E$45,G$5,'7. Puntuación_Puestos'!$C$16:$C$45,$C16),0)</f>
        <v>0</v>
      </c>
      <c r="H16" s="44">
        <f ca="1">IFERROR(SUMIFS(INDIRECT($F$3),'7. Puntuación_Puestos'!$D$16:$D$45,$F16,'7. Puntuación_Puestos'!$E$16:$E$45,H$5,'7. Puntuación_Puestos'!$C$16:$C$45,$C16),0)</f>
        <v>0</v>
      </c>
      <c r="I16" s="44">
        <f ca="1">IFERROR(SUMIFS(INDIRECT($F$3),'7. Puntuación_Puestos'!$D$16:$D$45,$F16,'7. Puntuación_Puestos'!$E$16:$E$45,I$5,'7. Puntuación_Puestos'!$C$16:$C$45,$C16),0)</f>
        <v>0</v>
      </c>
      <c r="M16" s="28"/>
    </row>
    <row r="17" spans="2:13" x14ac:dyDescent="0.25">
      <c r="B17" s="36">
        <v>12</v>
      </c>
      <c r="C17" s="36" t="str">
        <f>INDEX(TblFactor[Num Factor],B17)</f>
        <v>FACTOR 12</v>
      </c>
      <c r="D17" s="43" t="str">
        <f>IF(INDEX(TblFactor[Tipo],B17)="zz","",INDEX(TblFactor[Tipo],B17))</f>
        <v/>
      </c>
      <c r="E17" s="43" t="str">
        <f>IF(COUNTIF($D$6:D17,D17)&gt;1,"",D17)</f>
        <v/>
      </c>
      <c r="F17" s="43" t="str">
        <f>INDEX(TblFactor[Nombre del Factor],B17)</f>
        <v/>
      </c>
      <c r="G17" s="44">
        <f ca="1">IFERROR(SUMIFS(INDIRECT($F$3),'7. Puntuación_Puestos'!$D$16:$D$45,$F17,'7. Puntuación_Puestos'!$E$16:$E$45,G$5,'7. Puntuación_Puestos'!$C$16:$C$45,$C17),0)</f>
        <v>0</v>
      </c>
      <c r="H17" s="44">
        <f ca="1">IFERROR(SUMIFS(INDIRECT($F$3),'7. Puntuación_Puestos'!$D$16:$D$45,$F17,'7. Puntuación_Puestos'!$E$16:$E$45,H$5,'7. Puntuación_Puestos'!$C$16:$C$45,$C17),0)</f>
        <v>0</v>
      </c>
      <c r="I17" s="44">
        <f ca="1">IFERROR(SUMIFS(INDIRECT($F$3),'7. Puntuación_Puestos'!$D$16:$D$45,$F17,'7. Puntuación_Puestos'!$E$16:$E$45,I$5,'7. Puntuación_Puestos'!$C$16:$C$45,$C17),0)</f>
        <v>0</v>
      </c>
      <c r="M17" s="28"/>
    </row>
    <row r="18" spans="2:13" x14ac:dyDescent="0.25">
      <c r="B18" s="36">
        <v>13</v>
      </c>
      <c r="C18" s="36" t="str">
        <f>INDEX(TblFactor[Num Factor],B18)</f>
        <v>FACTOR 13</v>
      </c>
      <c r="D18" s="43" t="str">
        <f>IF(INDEX(TblFactor[Tipo],B18)="zz","",INDEX(TblFactor[Tipo],B18))</f>
        <v/>
      </c>
      <c r="E18" s="43" t="str">
        <f>IF(COUNTIF($D$6:D18,D18)&gt;1,"",D18)</f>
        <v/>
      </c>
      <c r="F18" s="43" t="str">
        <f>INDEX(TblFactor[Nombre del Factor],B18)</f>
        <v/>
      </c>
      <c r="G18" s="44">
        <f ca="1">IFERROR(SUMIFS(INDIRECT($F$3),'7. Puntuación_Puestos'!$D$16:$D$45,$F18,'7. Puntuación_Puestos'!$E$16:$E$45,G$5,'7. Puntuación_Puestos'!$C$16:$C$45,$C18),0)</f>
        <v>0</v>
      </c>
      <c r="H18" s="44">
        <f ca="1">IFERROR(SUMIFS(INDIRECT($F$3),'7. Puntuación_Puestos'!$D$16:$D$45,$F18,'7. Puntuación_Puestos'!$E$16:$E$45,H$5,'7. Puntuación_Puestos'!$C$16:$C$45,$C18),0)</f>
        <v>0</v>
      </c>
      <c r="I18" s="44">
        <f ca="1">IFERROR(SUMIFS(INDIRECT($F$3),'7. Puntuación_Puestos'!$D$16:$D$45,$F18,'7. Puntuación_Puestos'!$E$16:$E$45,I$5,'7. Puntuación_Puestos'!$C$16:$C$45,$C18),0)</f>
        <v>0</v>
      </c>
    </row>
    <row r="19" spans="2:13" x14ac:dyDescent="0.25">
      <c r="B19" s="36">
        <v>14</v>
      </c>
      <c r="C19" s="36" t="str">
        <f>INDEX(TblFactor[Num Factor],B19)</f>
        <v>FACTOR 14</v>
      </c>
      <c r="D19" s="43" t="str">
        <f>IF(INDEX(TblFactor[Tipo],B19)="zz","",INDEX(TblFactor[Tipo],B19))</f>
        <v/>
      </c>
      <c r="E19" s="43" t="str">
        <f>IF(COUNTIF($D$6:D19,D19)&gt;1,"",D19)</f>
        <v/>
      </c>
      <c r="F19" s="43" t="str">
        <f>INDEX(TblFactor[Nombre del Factor],B19)</f>
        <v/>
      </c>
      <c r="G19" s="44">
        <f ca="1">IFERROR(SUMIFS(INDIRECT($F$3),'7. Puntuación_Puestos'!$D$16:$D$45,$F19,'7. Puntuación_Puestos'!$E$16:$E$45,G$5,'7. Puntuación_Puestos'!$C$16:$C$45,$C19),0)</f>
        <v>0</v>
      </c>
      <c r="H19" s="44">
        <f ca="1">IFERROR(SUMIFS(INDIRECT($F$3),'7. Puntuación_Puestos'!$D$16:$D$45,$F19,'7. Puntuación_Puestos'!$E$16:$E$45,H$5,'7. Puntuación_Puestos'!$C$16:$C$45,$C19),0)</f>
        <v>0</v>
      </c>
      <c r="I19" s="44">
        <f ca="1">IFERROR(SUMIFS(INDIRECT($F$3),'7. Puntuación_Puestos'!$D$16:$D$45,$F19,'7. Puntuación_Puestos'!$E$16:$E$45,I$5,'7. Puntuación_Puestos'!$C$16:$C$45,$C19),0)</f>
        <v>0</v>
      </c>
    </row>
    <row r="20" spans="2:13" x14ac:dyDescent="0.25">
      <c r="B20" s="36">
        <v>15</v>
      </c>
      <c r="C20" s="36" t="str">
        <f>INDEX(TblFactor[Num Factor],B20)</f>
        <v>FACTOR 15</v>
      </c>
      <c r="D20" s="43" t="str">
        <f>IF(INDEX(TblFactor[Tipo],B20)="zz","",INDEX(TblFactor[Tipo],B20))</f>
        <v/>
      </c>
      <c r="E20" s="43" t="str">
        <f>IF(COUNTIF($D$6:D20,D20)&gt;1,"",D20)</f>
        <v/>
      </c>
      <c r="F20" s="43" t="str">
        <f>INDEX(TblFactor[Nombre del Factor],B20)</f>
        <v/>
      </c>
      <c r="G20" s="44">
        <f ca="1">IFERROR(SUMIFS(INDIRECT($F$3),'7. Puntuación_Puestos'!$D$16:$D$45,$F20,'7. Puntuación_Puestos'!$E$16:$E$45,G$5,'7. Puntuación_Puestos'!$C$16:$C$45,$C20),0)</f>
        <v>0</v>
      </c>
      <c r="H20" s="44">
        <f ca="1">IFERROR(SUMIFS(INDIRECT($F$3),'7. Puntuación_Puestos'!$D$16:$D$45,$F20,'7. Puntuación_Puestos'!$E$16:$E$45,H$5,'7. Puntuación_Puestos'!$C$16:$C$45,$C20),0)</f>
        <v>0</v>
      </c>
      <c r="I20" s="44">
        <f ca="1">IFERROR(SUMIFS(INDIRECT($F$3),'7. Puntuación_Puestos'!$D$16:$D$45,$F20,'7. Puntuación_Puestos'!$E$16:$E$45,I$5,'7. Puntuación_Puestos'!$C$16:$C$45,$C20),0)</f>
        <v>0</v>
      </c>
    </row>
    <row r="21" spans="2:13" x14ac:dyDescent="0.25">
      <c r="B21" s="36">
        <v>16</v>
      </c>
      <c r="C21" s="36" t="str">
        <f>INDEX(TblFactor[Num Factor],B21)</f>
        <v>FACTOR 16</v>
      </c>
      <c r="D21" s="43" t="str">
        <f>IF(INDEX(TblFactor[Tipo],B21)="zz","",INDEX(TblFactor[Tipo],B21))</f>
        <v/>
      </c>
      <c r="E21" s="43" t="str">
        <f>IF(COUNTIF($D$6:D21,D21)&gt;1,"",D21)</f>
        <v/>
      </c>
      <c r="F21" s="43" t="str">
        <f>INDEX(TblFactor[Nombre del Factor],B21)</f>
        <v/>
      </c>
      <c r="G21" s="44">
        <f ca="1">IFERROR(SUMIFS(INDIRECT($F$3),'7. Puntuación_Puestos'!$D$16:$D$45,$F21,'7. Puntuación_Puestos'!$E$16:$E$45,G$5,'7. Puntuación_Puestos'!$C$16:$C$45,$C21),0)</f>
        <v>0</v>
      </c>
      <c r="H21" s="44">
        <f ca="1">IFERROR(SUMIFS(INDIRECT($F$3),'7. Puntuación_Puestos'!$D$16:$D$45,$F21,'7. Puntuación_Puestos'!$E$16:$E$45,H$5,'7. Puntuación_Puestos'!$C$16:$C$45,$C21),0)</f>
        <v>0</v>
      </c>
      <c r="I21" s="44">
        <f ca="1">IFERROR(SUMIFS(INDIRECT($F$3),'7. Puntuación_Puestos'!$D$16:$D$45,$F21,'7. Puntuación_Puestos'!$E$16:$E$45,I$5,'7. Puntuación_Puestos'!$C$16:$C$45,$C21),0)</f>
        <v>0</v>
      </c>
    </row>
    <row r="22" spans="2:13" x14ac:dyDescent="0.25">
      <c r="B22" s="36">
        <v>17</v>
      </c>
      <c r="C22" s="36" t="str">
        <f>INDEX(TblFactor[Num Factor],B22)</f>
        <v>FACTOR 17</v>
      </c>
      <c r="D22" s="43" t="str">
        <f>IF(INDEX(TblFactor[Tipo],B22)="zz","",INDEX(TblFactor[Tipo],B22))</f>
        <v/>
      </c>
      <c r="E22" s="43" t="str">
        <f>IF(COUNTIF($D$6:D22,D22)&gt;1,"",D22)</f>
        <v/>
      </c>
      <c r="F22" s="43" t="str">
        <f>INDEX(TblFactor[Nombre del Factor],B22)</f>
        <v/>
      </c>
      <c r="G22" s="44">
        <f ca="1">IFERROR(SUMIFS(INDIRECT($F$3),'7. Puntuación_Puestos'!$D$16:$D$45,$F22,'7. Puntuación_Puestos'!$E$16:$E$45,G$5,'7. Puntuación_Puestos'!$C$16:$C$45,$C22),0)</f>
        <v>0</v>
      </c>
      <c r="H22" s="44">
        <f ca="1">IFERROR(SUMIFS(INDIRECT($F$3),'7. Puntuación_Puestos'!$D$16:$D$45,$F22,'7. Puntuación_Puestos'!$E$16:$E$45,H$5,'7. Puntuación_Puestos'!$C$16:$C$45,$C22),0)</f>
        <v>0</v>
      </c>
      <c r="I22" s="44">
        <f ca="1">IFERROR(SUMIFS(INDIRECT($F$3),'7. Puntuación_Puestos'!$D$16:$D$45,$F22,'7. Puntuación_Puestos'!$E$16:$E$45,I$5,'7. Puntuación_Puestos'!$C$16:$C$45,$C22),0)</f>
        <v>0</v>
      </c>
    </row>
    <row r="23" spans="2:13" x14ac:dyDescent="0.25">
      <c r="B23" s="36">
        <v>18</v>
      </c>
      <c r="C23" s="36" t="str">
        <f>INDEX(TblFactor[Num Factor],B23)</f>
        <v>FACTOR 18</v>
      </c>
      <c r="D23" s="43" t="str">
        <f>IF(INDEX(TblFactor[Tipo],B23)="zz","",INDEX(TblFactor[Tipo],B23))</f>
        <v/>
      </c>
      <c r="E23" s="43" t="str">
        <f>IF(COUNTIF($D$6:D23,D23)&gt;1,"",D23)</f>
        <v/>
      </c>
      <c r="F23" s="43" t="str">
        <f>INDEX(TblFactor[Nombre del Factor],B23)</f>
        <v/>
      </c>
      <c r="G23" s="44">
        <f ca="1">IFERROR(SUMIFS(INDIRECT($F$3),'7. Puntuación_Puestos'!$D$16:$D$45,$F23,'7. Puntuación_Puestos'!$E$16:$E$45,G$5,'7. Puntuación_Puestos'!$C$16:$C$45,$C23),0)</f>
        <v>0</v>
      </c>
      <c r="H23" s="44">
        <f ca="1">IFERROR(SUMIFS(INDIRECT($F$3),'7. Puntuación_Puestos'!$D$16:$D$45,$F23,'7. Puntuación_Puestos'!$E$16:$E$45,H$5,'7. Puntuación_Puestos'!$C$16:$C$45,$C23),0)</f>
        <v>0</v>
      </c>
      <c r="I23" s="44">
        <f ca="1">IFERROR(SUMIFS(INDIRECT($F$3),'7. Puntuación_Puestos'!$D$16:$D$45,$F23,'7. Puntuación_Puestos'!$E$16:$E$45,I$5,'7. Puntuación_Puestos'!$C$16:$C$45,$C23),0)</f>
        <v>0</v>
      </c>
    </row>
    <row r="24" spans="2:13" x14ac:dyDescent="0.25">
      <c r="B24" s="36">
        <v>19</v>
      </c>
      <c r="C24" s="36" t="str">
        <f>INDEX(TblFactor[Num Factor],B24)</f>
        <v>FACTOR 19</v>
      </c>
      <c r="D24" s="43" t="str">
        <f>IF(INDEX(TblFactor[Tipo],B24)="zz","",INDEX(TblFactor[Tipo],B24))</f>
        <v/>
      </c>
      <c r="E24" s="43" t="str">
        <f>IF(COUNTIF($D$6:D24,D24)&gt;1,"",D24)</f>
        <v/>
      </c>
      <c r="F24" s="43" t="str">
        <f>INDEX(TblFactor[Nombre del Factor],B24)</f>
        <v/>
      </c>
      <c r="G24" s="44">
        <f ca="1">IFERROR(SUMIFS(INDIRECT($F$3),'7. Puntuación_Puestos'!$D$16:$D$45,$F24,'7. Puntuación_Puestos'!$E$16:$E$45,G$5,'7. Puntuación_Puestos'!$C$16:$C$45,$C24),0)</f>
        <v>0</v>
      </c>
      <c r="H24" s="44">
        <f ca="1">IFERROR(SUMIFS(INDIRECT($F$3),'7. Puntuación_Puestos'!$D$16:$D$45,$F24,'7. Puntuación_Puestos'!$E$16:$E$45,H$5,'7. Puntuación_Puestos'!$C$16:$C$45,$C24),0)</f>
        <v>0</v>
      </c>
      <c r="I24" s="44">
        <f ca="1">IFERROR(SUMIFS(INDIRECT($F$3),'7. Puntuación_Puestos'!$D$16:$D$45,$F24,'7. Puntuación_Puestos'!$E$16:$E$45,I$5,'7. Puntuación_Puestos'!$C$16:$C$45,$C24),0)</f>
        <v>0</v>
      </c>
    </row>
    <row r="25" spans="2:13" x14ac:dyDescent="0.25">
      <c r="B25" s="36">
        <v>20</v>
      </c>
      <c r="C25" s="36" t="str">
        <f>INDEX(TblFactor[Num Factor],B25)</f>
        <v>FACTOR 20</v>
      </c>
      <c r="D25" s="43" t="str">
        <f>IF(INDEX(TblFactor[Tipo],B25)="zz","",INDEX(TblFactor[Tipo],B25))</f>
        <v/>
      </c>
      <c r="E25" s="43" t="str">
        <f>IF(COUNTIF($D$6:D25,D25)&gt;1,"",D25)</f>
        <v/>
      </c>
      <c r="F25" s="43" t="str">
        <f>INDEX(TblFactor[Nombre del Factor],B25)</f>
        <v/>
      </c>
      <c r="G25" s="44">
        <f ca="1">IFERROR(SUMIFS(INDIRECT($F$3),'7. Puntuación_Puestos'!$D$16:$D$45,$F25,'7. Puntuación_Puestos'!$E$16:$E$45,G$5,'7. Puntuación_Puestos'!$C$16:$C$45,$C25),0)</f>
        <v>0</v>
      </c>
      <c r="H25" s="44">
        <f ca="1">IFERROR(SUMIFS(INDIRECT($F$3),'7. Puntuación_Puestos'!$D$16:$D$45,$F25,'7. Puntuación_Puestos'!$E$16:$E$45,H$5,'7. Puntuación_Puestos'!$C$16:$C$45,$C25),0)</f>
        <v>0</v>
      </c>
      <c r="I25" s="44">
        <f ca="1">IFERROR(SUMIFS(INDIRECT($F$3),'7. Puntuación_Puestos'!$D$16:$D$45,$F25,'7. Puntuación_Puestos'!$E$16:$E$45,I$5,'7. Puntuación_Puestos'!$C$16:$C$45,$C25),0)</f>
        <v>0</v>
      </c>
    </row>
    <row r="26" spans="2:13" x14ac:dyDescent="0.25">
      <c r="B26" s="36">
        <v>21</v>
      </c>
      <c r="C26" s="36" t="str">
        <f>INDEX(TblFactor[Num Factor],B26)</f>
        <v>FACTOR 21</v>
      </c>
      <c r="D26" s="43" t="str">
        <f>IF(INDEX(TblFactor[Tipo],B26)="zz","",INDEX(TblFactor[Tipo],B26))</f>
        <v/>
      </c>
      <c r="E26" s="43" t="str">
        <f>IF(COUNTIF($D$6:D26,D26)&gt;1,"",D26)</f>
        <v/>
      </c>
      <c r="F26" s="43" t="str">
        <f>INDEX(TblFactor[Nombre del Factor],B26)</f>
        <v/>
      </c>
      <c r="G26" s="44">
        <f ca="1">IFERROR(SUMIFS(INDIRECT($F$3),'7. Puntuación_Puestos'!$D$16:$D$45,$F26,'7. Puntuación_Puestos'!$E$16:$E$45,G$5,'7. Puntuación_Puestos'!$C$16:$C$45,$C26),0)</f>
        <v>0</v>
      </c>
      <c r="H26" s="44">
        <f ca="1">IFERROR(SUMIFS(INDIRECT($F$3),'7. Puntuación_Puestos'!$D$16:$D$45,$F26,'7. Puntuación_Puestos'!$E$16:$E$45,H$5,'7. Puntuación_Puestos'!$C$16:$C$45,$C26),0)</f>
        <v>0</v>
      </c>
      <c r="I26" s="44">
        <f ca="1">IFERROR(SUMIFS(INDIRECT($F$3),'7. Puntuación_Puestos'!$D$16:$D$45,$F26,'7. Puntuación_Puestos'!$E$16:$E$45,I$5,'7. Puntuación_Puestos'!$C$16:$C$45,$C26),0)</f>
        <v>0</v>
      </c>
    </row>
    <row r="27" spans="2:13" x14ac:dyDescent="0.25">
      <c r="B27" s="36">
        <v>22</v>
      </c>
      <c r="C27" s="36" t="str">
        <f>INDEX(TblFactor[Num Factor],B27)</f>
        <v>FACTOR 22</v>
      </c>
      <c r="D27" s="43" t="str">
        <f>IF(INDEX(TblFactor[Tipo],B27)="zz","",INDEX(TblFactor[Tipo],B27))</f>
        <v/>
      </c>
      <c r="E27" s="43" t="str">
        <f>IF(COUNTIF($D$6:D27,D27)&gt;1,"",D27)</f>
        <v/>
      </c>
      <c r="F27" s="43" t="str">
        <f>INDEX(TblFactor[Nombre del Factor],B27)</f>
        <v/>
      </c>
      <c r="G27" s="44">
        <f ca="1">IFERROR(SUMIFS(INDIRECT($F$3),'7. Puntuación_Puestos'!$D$16:$D$45,$F27,'7. Puntuación_Puestos'!$E$16:$E$45,G$5,'7. Puntuación_Puestos'!$C$16:$C$45,$C27),0)</f>
        <v>0</v>
      </c>
      <c r="H27" s="44">
        <f ca="1">IFERROR(SUMIFS(INDIRECT($F$3),'7. Puntuación_Puestos'!$D$16:$D$45,$F27,'7. Puntuación_Puestos'!$E$16:$E$45,H$5,'7. Puntuación_Puestos'!$C$16:$C$45,$C27),0)</f>
        <v>0</v>
      </c>
      <c r="I27" s="44">
        <f ca="1">IFERROR(SUMIFS(INDIRECT($F$3),'7. Puntuación_Puestos'!$D$16:$D$45,$F27,'7. Puntuación_Puestos'!$E$16:$E$45,I$5,'7. Puntuación_Puestos'!$C$16:$C$45,$C27),0)</f>
        <v>0</v>
      </c>
    </row>
    <row r="28" spans="2:13" x14ac:dyDescent="0.25">
      <c r="B28" s="36">
        <v>23</v>
      </c>
      <c r="C28" s="36" t="str">
        <f>INDEX(TblFactor[Num Factor],B28)</f>
        <v>FACTOR 23</v>
      </c>
      <c r="D28" s="43" t="str">
        <f>IF(INDEX(TblFactor[Tipo],B28)="zz","",INDEX(TblFactor[Tipo],B28))</f>
        <v/>
      </c>
      <c r="E28" s="43" t="str">
        <f>IF(COUNTIF($D$6:D28,D28)&gt;1,"",D28)</f>
        <v/>
      </c>
      <c r="F28" s="43" t="str">
        <f>INDEX(TblFactor[Nombre del Factor],B28)</f>
        <v/>
      </c>
      <c r="G28" s="44">
        <f ca="1">IFERROR(SUMIFS(INDIRECT($F$3),'7. Puntuación_Puestos'!$D$16:$D$45,$F28,'7. Puntuación_Puestos'!$E$16:$E$45,G$5,'7. Puntuación_Puestos'!$C$16:$C$45,$C28),0)</f>
        <v>0</v>
      </c>
      <c r="H28" s="44">
        <f ca="1">IFERROR(SUMIFS(INDIRECT($F$3),'7. Puntuación_Puestos'!$D$16:$D$45,$F28,'7. Puntuación_Puestos'!$E$16:$E$45,H$5,'7. Puntuación_Puestos'!$C$16:$C$45,$C28),0)</f>
        <v>0</v>
      </c>
      <c r="I28" s="44">
        <f ca="1">IFERROR(SUMIFS(INDIRECT($F$3),'7. Puntuación_Puestos'!$D$16:$D$45,$F28,'7. Puntuación_Puestos'!$E$16:$E$45,I$5,'7. Puntuación_Puestos'!$C$16:$C$45,$C28),0)</f>
        <v>0</v>
      </c>
    </row>
    <row r="29" spans="2:13" x14ac:dyDescent="0.25">
      <c r="B29" s="36">
        <v>24</v>
      </c>
      <c r="C29" s="36" t="str">
        <f>INDEX(TblFactor[Num Factor],B29)</f>
        <v>FACTOR 24</v>
      </c>
      <c r="D29" s="43" t="str">
        <f>IF(INDEX(TblFactor[Tipo],B29)="zz","",INDEX(TblFactor[Tipo],B29))</f>
        <v/>
      </c>
      <c r="E29" s="43" t="str">
        <f>IF(COUNTIF($D$6:D29,D29)&gt;1,"",D29)</f>
        <v/>
      </c>
      <c r="F29" s="43" t="str">
        <f>INDEX(TblFactor[Nombre del Factor],B29)</f>
        <v/>
      </c>
      <c r="G29" s="44">
        <f ca="1">IFERROR(SUMIFS(INDIRECT($F$3),'7. Puntuación_Puestos'!$D$16:$D$45,$F29,'7. Puntuación_Puestos'!$E$16:$E$45,G$5,'7. Puntuación_Puestos'!$C$16:$C$45,$C29),0)</f>
        <v>0</v>
      </c>
      <c r="H29" s="44">
        <f ca="1">IFERROR(SUMIFS(INDIRECT($F$3),'7. Puntuación_Puestos'!$D$16:$D$45,$F29,'7. Puntuación_Puestos'!$E$16:$E$45,H$5,'7. Puntuación_Puestos'!$C$16:$C$45,$C29),0)</f>
        <v>0</v>
      </c>
      <c r="I29" s="44">
        <f ca="1">IFERROR(SUMIFS(INDIRECT($F$3),'7. Puntuación_Puestos'!$D$16:$D$45,$F29,'7. Puntuación_Puestos'!$E$16:$E$45,I$5,'7. Puntuación_Puestos'!$C$16:$C$45,$C29),0)</f>
        <v>0</v>
      </c>
    </row>
    <row r="30" spans="2:13" x14ac:dyDescent="0.25">
      <c r="B30" s="36">
        <v>25</v>
      </c>
      <c r="C30" s="36" t="str">
        <f>INDEX(TblFactor[Num Factor],B30)</f>
        <v>FACTOR 25</v>
      </c>
      <c r="D30" s="43" t="str">
        <f>IF(INDEX(TblFactor[Tipo],B30)="zz","",INDEX(TblFactor[Tipo],B30))</f>
        <v/>
      </c>
      <c r="E30" s="43" t="str">
        <f>IF(COUNTIF($D$6:D30,D30)&gt;1,"",D30)</f>
        <v/>
      </c>
      <c r="F30" s="43" t="str">
        <f>INDEX(TblFactor[Nombre del Factor],B30)</f>
        <v/>
      </c>
      <c r="G30" s="44">
        <f ca="1">IFERROR(SUMIFS(INDIRECT($F$3),'7. Puntuación_Puestos'!$D$16:$D$45,$F30,'7. Puntuación_Puestos'!$E$16:$E$45,G$5,'7. Puntuación_Puestos'!$C$16:$C$45,$C30),0)</f>
        <v>0</v>
      </c>
      <c r="H30" s="44">
        <f ca="1">IFERROR(SUMIFS(INDIRECT($F$3),'7. Puntuación_Puestos'!$D$16:$D$45,$F30,'7. Puntuación_Puestos'!$E$16:$E$45,H$5,'7. Puntuación_Puestos'!$C$16:$C$45,$C30),0)</f>
        <v>0</v>
      </c>
      <c r="I30" s="44">
        <f ca="1">IFERROR(SUMIFS(INDIRECT($F$3),'7. Puntuación_Puestos'!$D$16:$D$45,$F30,'7. Puntuación_Puestos'!$E$16:$E$45,I$5,'7. Puntuación_Puestos'!$C$16:$C$45,$C30),0)</f>
        <v>0</v>
      </c>
    </row>
    <row r="31" spans="2:13" x14ac:dyDescent="0.25">
      <c r="B31" s="36">
        <v>26</v>
      </c>
      <c r="C31" s="36" t="str">
        <f>INDEX(TblFactor[Num Factor],B31)</f>
        <v>FACTOR 26</v>
      </c>
      <c r="D31" s="43" t="str">
        <f>IF(INDEX(TblFactor[Tipo],B31)="zz","",INDEX(TblFactor[Tipo],B31))</f>
        <v/>
      </c>
      <c r="E31" s="43" t="str">
        <f>IF(COUNTIF($D$6:D31,D31)&gt;1,"",D31)</f>
        <v/>
      </c>
      <c r="F31" s="43" t="str">
        <f>INDEX(TblFactor[Nombre del Factor],B31)</f>
        <v/>
      </c>
      <c r="G31" s="44">
        <f ca="1">IFERROR(SUMIFS(INDIRECT($F$3),'7. Puntuación_Puestos'!$D$16:$D$45,$F31,'7. Puntuación_Puestos'!$E$16:$E$45,G$5,'7. Puntuación_Puestos'!$C$16:$C$45,$C31),0)</f>
        <v>0</v>
      </c>
      <c r="H31" s="44">
        <f ca="1">IFERROR(SUMIFS(INDIRECT($F$3),'7. Puntuación_Puestos'!$D$16:$D$45,$F31,'7. Puntuación_Puestos'!$E$16:$E$45,H$5,'7. Puntuación_Puestos'!$C$16:$C$45,$C31),0)</f>
        <v>0</v>
      </c>
      <c r="I31" s="44">
        <f ca="1">IFERROR(SUMIFS(INDIRECT($F$3),'7. Puntuación_Puestos'!$D$16:$D$45,$F31,'7. Puntuación_Puestos'!$E$16:$E$45,I$5,'7. Puntuación_Puestos'!$C$16:$C$45,$C31),0)</f>
        <v>0</v>
      </c>
    </row>
    <row r="32" spans="2:13" x14ac:dyDescent="0.25">
      <c r="B32" s="36">
        <v>27</v>
      </c>
      <c r="C32" s="36" t="str">
        <f>INDEX(TblFactor[Num Factor],B32)</f>
        <v>FACTOR 27</v>
      </c>
      <c r="D32" s="43" t="str">
        <f>IF(INDEX(TblFactor[Tipo],B32)="zz","",INDEX(TblFactor[Tipo],B32))</f>
        <v/>
      </c>
      <c r="E32" s="43" t="str">
        <f>IF(COUNTIF($D$6:D32,D32)&gt;1,"",D32)</f>
        <v/>
      </c>
      <c r="F32" s="43" t="str">
        <f>INDEX(TblFactor[Nombre del Factor],B32)</f>
        <v/>
      </c>
      <c r="G32" s="44">
        <f ca="1">IFERROR(SUMIFS(INDIRECT($F$3),'7. Puntuación_Puestos'!$D$16:$D$45,$F32,'7. Puntuación_Puestos'!$E$16:$E$45,G$5,'7. Puntuación_Puestos'!$C$16:$C$45,$C32),0)</f>
        <v>0</v>
      </c>
      <c r="H32" s="44">
        <f ca="1">IFERROR(SUMIFS(INDIRECT($F$3),'7. Puntuación_Puestos'!$D$16:$D$45,$F32,'7. Puntuación_Puestos'!$E$16:$E$45,H$5,'7. Puntuación_Puestos'!$C$16:$C$45,$C32),0)</f>
        <v>0</v>
      </c>
      <c r="I32" s="44">
        <f ca="1">IFERROR(SUMIFS(INDIRECT($F$3),'7. Puntuación_Puestos'!$D$16:$D$45,$F32,'7. Puntuación_Puestos'!$E$16:$E$45,I$5,'7. Puntuación_Puestos'!$C$16:$C$45,$C32),0)</f>
        <v>0</v>
      </c>
    </row>
    <row r="33" spans="2:9" x14ac:dyDescent="0.25">
      <c r="B33" s="36">
        <v>28</v>
      </c>
      <c r="C33" s="36" t="str">
        <f>INDEX(TblFactor[Num Factor],B33)</f>
        <v>FACTOR 28</v>
      </c>
      <c r="D33" s="43" t="str">
        <f>IF(INDEX(TblFactor[Tipo],B33)="zz","",INDEX(TblFactor[Tipo],B33))</f>
        <v/>
      </c>
      <c r="E33" s="43" t="str">
        <f>IF(COUNTIF($D$6:D33,D33)&gt;1,"",D33)</f>
        <v/>
      </c>
      <c r="F33" s="43" t="str">
        <f>INDEX(TblFactor[Nombre del Factor],B33)</f>
        <v/>
      </c>
      <c r="G33" s="44">
        <f ca="1">IFERROR(SUMIFS(INDIRECT($F$3),'7. Puntuación_Puestos'!$D$16:$D$45,$F33,'7. Puntuación_Puestos'!$E$16:$E$45,G$5,'7. Puntuación_Puestos'!$C$16:$C$45,$C33),0)</f>
        <v>0</v>
      </c>
      <c r="H33" s="44">
        <f ca="1">IFERROR(SUMIFS(INDIRECT($F$3),'7. Puntuación_Puestos'!$D$16:$D$45,$F33,'7. Puntuación_Puestos'!$E$16:$E$45,H$5,'7. Puntuación_Puestos'!$C$16:$C$45,$C33),0)</f>
        <v>0</v>
      </c>
      <c r="I33" s="44">
        <f ca="1">IFERROR(SUMIFS(INDIRECT($F$3),'7. Puntuación_Puestos'!$D$16:$D$45,$F33,'7. Puntuación_Puestos'!$E$16:$E$45,I$5,'7. Puntuación_Puestos'!$C$16:$C$45,$C33),0)</f>
        <v>0</v>
      </c>
    </row>
    <row r="34" spans="2:9" x14ac:dyDescent="0.25">
      <c r="B34" s="36">
        <v>29</v>
      </c>
      <c r="C34" s="36" t="str">
        <f>INDEX(TblFactor[Num Factor],B34)</f>
        <v>FACTOR 29</v>
      </c>
      <c r="D34" s="43" t="str">
        <f>IF(INDEX(TblFactor[Tipo],B34)="zz","",INDEX(TblFactor[Tipo],B34))</f>
        <v/>
      </c>
      <c r="E34" s="43" t="str">
        <f>IF(COUNTIF($D$6:D34,D34)&gt;1,"",D34)</f>
        <v/>
      </c>
      <c r="F34" s="43" t="str">
        <f>INDEX(TblFactor[Nombre del Factor],B34)</f>
        <v/>
      </c>
      <c r="G34" s="44">
        <f ca="1">IFERROR(SUMIFS(INDIRECT($F$3),'7. Puntuación_Puestos'!$D$16:$D$45,$F34,'7. Puntuación_Puestos'!$E$16:$E$45,G$5,'7. Puntuación_Puestos'!$C$16:$C$45,$C34),0)</f>
        <v>0</v>
      </c>
      <c r="H34" s="44">
        <f ca="1">IFERROR(SUMIFS(INDIRECT($F$3),'7. Puntuación_Puestos'!$D$16:$D$45,$F34,'7. Puntuación_Puestos'!$E$16:$E$45,H$5,'7. Puntuación_Puestos'!$C$16:$C$45,$C34),0)</f>
        <v>0</v>
      </c>
      <c r="I34" s="44">
        <f ca="1">IFERROR(SUMIFS(INDIRECT($F$3),'7. Puntuación_Puestos'!$D$16:$D$45,$F34,'7. Puntuación_Puestos'!$E$16:$E$45,I$5,'7. Puntuación_Puestos'!$C$16:$C$45,$C34),0)</f>
        <v>0</v>
      </c>
    </row>
    <row r="35" spans="2:9" x14ac:dyDescent="0.25">
      <c r="B35" s="36">
        <v>30</v>
      </c>
      <c r="C35" s="36" t="str">
        <f>INDEX(TblFactor[Num Factor],B35)</f>
        <v>FACTOR 30</v>
      </c>
      <c r="D35" s="43" t="str">
        <f>IF(INDEX(TblFactor[Tipo],B35)="zz","",INDEX(TblFactor[Tipo],B35))</f>
        <v/>
      </c>
      <c r="E35" s="43" t="str">
        <f>IF(COUNTIF($D$6:D35,D35)&gt;1,"",D35)</f>
        <v/>
      </c>
      <c r="F35" s="43" t="str">
        <f>INDEX(TblFactor[Nombre del Factor],B35)</f>
        <v/>
      </c>
      <c r="G35" s="44">
        <f ca="1">IFERROR(SUMIFS(INDIRECT($F$3),'7. Puntuación_Puestos'!$D$16:$D$45,$F35,'7. Puntuación_Puestos'!$E$16:$E$45,G$5,'7. Puntuación_Puestos'!$C$16:$C$45,$C35),0)</f>
        <v>0</v>
      </c>
      <c r="H35" s="44">
        <f ca="1">IFERROR(SUMIFS(INDIRECT($F$3),'7. Puntuación_Puestos'!$D$16:$D$45,$F35,'7. Puntuación_Puestos'!$E$16:$E$45,H$5,'7. Puntuación_Puestos'!$C$16:$C$45,$C35),0)</f>
        <v>0</v>
      </c>
      <c r="I35" s="44">
        <f ca="1">IFERROR(SUMIFS(INDIRECT($F$3),'7. Puntuación_Puestos'!$D$16:$D$45,$F35,'7. Puntuación_Puestos'!$E$16:$E$45,I$5,'7. Puntuación_Puestos'!$C$16:$C$45,$C35),0)</f>
        <v>0</v>
      </c>
    </row>
  </sheetData>
  <mergeCells count="1">
    <mergeCell ref="G4:I4"/>
  </mergeCells>
  <conditionalFormatting sqref="E6:I35">
    <cfRule type="expression" dxfId="628" priority="1">
      <formula>$F6&lt;&gt;""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tabColor theme="6"/>
    <pageSetUpPr fitToPage="1"/>
  </sheetPr>
  <dimension ref="A1"/>
  <sheetViews>
    <sheetView showGridLines="0" zoomScale="80" zoomScaleNormal="80" zoomScalePageLayoutView="80" workbookViewId="0"/>
  </sheetViews>
  <sheetFormatPr baseColWidth="10" defaultRowHeight="15" x14ac:dyDescent="0.25"/>
  <cols>
    <col min="13" max="13" width="8.85546875" customWidth="1"/>
  </cols>
  <sheetData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fitToHeight="0" orientation="landscape" verticalDpi="300" r:id="rId1"/>
  <rowBreaks count="2" manualBreakCount="2">
    <brk id="34" max="16383" man="1"/>
    <brk id="68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tabColor theme="6"/>
  </sheetPr>
  <dimension ref="A1:Y13"/>
  <sheetViews>
    <sheetView showGridLines="0" zoomScale="85" zoomScaleNormal="85" zoomScalePageLayoutView="85" workbookViewId="0">
      <selection activeCell="C6" sqref="C6"/>
    </sheetView>
  </sheetViews>
  <sheetFormatPr baseColWidth="10" defaultRowHeight="15" x14ac:dyDescent="0.25"/>
  <cols>
    <col min="1" max="1" width="17.140625" bestFit="1" customWidth="1"/>
    <col min="2" max="2" width="18.140625" bestFit="1" customWidth="1"/>
    <col min="3" max="3" width="12.28515625" bestFit="1" customWidth="1"/>
    <col min="4" max="4" width="12.28515625" customWidth="1"/>
    <col min="6" max="9" width="4.42578125" customWidth="1"/>
    <col min="10" max="10" width="19.42578125" bestFit="1" customWidth="1"/>
    <col min="11" max="11" width="25.42578125" bestFit="1" customWidth="1"/>
    <col min="12" max="12" width="8.7109375" bestFit="1" customWidth="1"/>
    <col min="16" max="16" width="6.42578125" customWidth="1"/>
    <col min="17" max="17" width="6.42578125" style="28" customWidth="1"/>
    <col min="18" max="19" width="6.42578125" customWidth="1"/>
    <col min="20" max="20" width="19.42578125" bestFit="1" customWidth="1"/>
    <col min="21" max="21" width="25.42578125" bestFit="1" customWidth="1"/>
  </cols>
  <sheetData>
    <row r="1" spans="1:25" x14ac:dyDescent="0.25">
      <c r="I1" s="28"/>
      <c r="J1" s="28"/>
      <c r="K1" s="28"/>
      <c r="L1" s="28"/>
      <c r="M1" s="28"/>
      <c r="N1" s="28"/>
      <c r="O1" s="28"/>
      <c r="P1" s="28"/>
      <c r="R1" s="28"/>
    </row>
    <row r="4" spans="1:25" x14ac:dyDescent="0.25">
      <c r="A4" s="6" t="s">
        <v>65</v>
      </c>
      <c r="B4" s="28" t="s">
        <v>151</v>
      </c>
      <c r="C4" s="28" t="s">
        <v>152</v>
      </c>
      <c r="D4" s="28" t="s">
        <v>153</v>
      </c>
      <c r="E4" s="28" t="s">
        <v>154</v>
      </c>
      <c r="J4" s="6" t="s">
        <v>63</v>
      </c>
      <c r="K4" s="6" t="s">
        <v>65</v>
      </c>
      <c r="L4" s="28" t="s">
        <v>151</v>
      </c>
      <c r="M4" s="28" t="s">
        <v>152</v>
      </c>
      <c r="N4" s="28" t="s">
        <v>153</v>
      </c>
      <c r="O4" s="28" t="s">
        <v>154</v>
      </c>
      <c r="T4" s="6" t="s">
        <v>64</v>
      </c>
      <c r="U4" s="6" t="s">
        <v>65</v>
      </c>
      <c r="V4" s="28" t="s">
        <v>151</v>
      </c>
      <c r="W4" s="28" t="s">
        <v>152</v>
      </c>
      <c r="X4" s="28" t="s">
        <v>153</v>
      </c>
      <c r="Y4" s="28" t="s">
        <v>154</v>
      </c>
    </row>
    <row r="5" spans="1:25" x14ac:dyDescent="0.25">
      <c r="A5" s="28" t="s">
        <v>138</v>
      </c>
      <c r="B5" s="16">
        <v>650</v>
      </c>
      <c r="C5" s="16">
        <v>200</v>
      </c>
      <c r="D5" s="16">
        <v>150</v>
      </c>
      <c r="E5" s="16">
        <v>1000</v>
      </c>
      <c r="J5" s="28" t="s">
        <v>138</v>
      </c>
      <c r="K5" s="28" t="s">
        <v>138</v>
      </c>
      <c r="L5" s="16">
        <v>650</v>
      </c>
      <c r="M5" s="16">
        <v>200</v>
      </c>
      <c r="N5" s="16">
        <v>150</v>
      </c>
      <c r="O5" s="16">
        <v>1000</v>
      </c>
      <c r="T5" s="28" t="s">
        <v>138</v>
      </c>
      <c r="U5" s="28" t="s">
        <v>138</v>
      </c>
      <c r="V5" s="16">
        <v>650</v>
      </c>
      <c r="W5" s="16">
        <v>200</v>
      </c>
      <c r="X5" s="16">
        <v>150</v>
      </c>
      <c r="Y5" s="16">
        <v>1000</v>
      </c>
    </row>
    <row r="6" spans="1:25" x14ac:dyDescent="0.25">
      <c r="A6" s="28" t="s">
        <v>247</v>
      </c>
      <c r="B6" s="16">
        <v>0</v>
      </c>
      <c r="C6" s="16">
        <v>0</v>
      </c>
      <c r="D6" s="16">
        <v>0</v>
      </c>
      <c r="E6" s="16">
        <v>0</v>
      </c>
      <c r="J6" s="28" t="s">
        <v>239</v>
      </c>
      <c r="K6" s="28" t="s">
        <v>245</v>
      </c>
      <c r="L6" s="16">
        <v>0</v>
      </c>
      <c r="M6" s="16">
        <v>0</v>
      </c>
      <c r="N6" s="16">
        <v>0</v>
      </c>
      <c r="O6" s="16">
        <v>0</v>
      </c>
      <c r="T6" s="28" t="s">
        <v>242</v>
      </c>
      <c r="U6" s="28" t="s">
        <v>249</v>
      </c>
      <c r="V6" s="16">
        <v>0</v>
      </c>
      <c r="W6" s="16">
        <v>0</v>
      </c>
      <c r="X6" s="16">
        <v>0</v>
      </c>
      <c r="Y6" s="16">
        <v>0</v>
      </c>
    </row>
    <row r="7" spans="1:25" x14ac:dyDescent="0.25">
      <c r="A7" s="28" t="s">
        <v>249</v>
      </c>
      <c r="B7" s="16">
        <v>0</v>
      </c>
      <c r="C7" s="16">
        <v>0</v>
      </c>
      <c r="D7" s="16">
        <v>0</v>
      </c>
      <c r="E7" s="16">
        <v>0</v>
      </c>
      <c r="J7" s="28" t="s">
        <v>238</v>
      </c>
      <c r="K7" s="28" t="s">
        <v>249</v>
      </c>
      <c r="L7" s="16">
        <v>0</v>
      </c>
      <c r="M7" s="16">
        <v>0</v>
      </c>
      <c r="N7" s="16">
        <v>0</v>
      </c>
      <c r="O7" s="16">
        <v>0</v>
      </c>
      <c r="T7" s="28" t="s">
        <v>241</v>
      </c>
      <c r="U7" s="28" t="s">
        <v>248</v>
      </c>
      <c r="V7" s="16">
        <v>0</v>
      </c>
      <c r="W7" s="16">
        <v>0</v>
      </c>
      <c r="X7" s="16">
        <v>0</v>
      </c>
      <c r="Y7" s="16">
        <v>0</v>
      </c>
    </row>
    <row r="8" spans="1:25" x14ac:dyDescent="0.25">
      <c r="A8" s="28" t="s">
        <v>248</v>
      </c>
      <c r="B8" s="16">
        <v>0</v>
      </c>
      <c r="C8" s="16">
        <v>0</v>
      </c>
      <c r="D8" s="16">
        <v>0</v>
      </c>
      <c r="E8" s="16">
        <v>0</v>
      </c>
      <c r="K8" s="28" t="s">
        <v>246</v>
      </c>
      <c r="L8" s="16">
        <v>0</v>
      </c>
      <c r="M8" s="16">
        <v>0</v>
      </c>
      <c r="N8" s="16">
        <v>0</v>
      </c>
      <c r="O8" s="16">
        <v>0</v>
      </c>
      <c r="U8" s="28" t="s">
        <v>247</v>
      </c>
      <c r="V8" s="16">
        <v>0</v>
      </c>
      <c r="W8" s="16">
        <v>0</v>
      </c>
      <c r="X8" s="16">
        <v>0</v>
      </c>
      <c r="Y8" s="16">
        <v>0</v>
      </c>
    </row>
    <row r="9" spans="1:25" x14ac:dyDescent="0.25">
      <c r="A9" s="28" t="s">
        <v>245</v>
      </c>
      <c r="B9" s="16">
        <v>0</v>
      </c>
      <c r="C9" s="16">
        <v>0</v>
      </c>
      <c r="D9" s="16">
        <v>0</v>
      </c>
      <c r="E9" s="16">
        <v>0</v>
      </c>
      <c r="K9" s="28" t="s">
        <v>250</v>
      </c>
      <c r="L9" s="16">
        <v>0</v>
      </c>
      <c r="M9" s="16">
        <v>0</v>
      </c>
      <c r="N9" s="16">
        <v>0</v>
      </c>
      <c r="O9" s="16">
        <v>0</v>
      </c>
      <c r="T9" s="28" t="s">
        <v>217</v>
      </c>
      <c r="U9" s="28"/>
      <c r="V9" s="16">
        <v>0</v>
      </c>
      <c r="W9" s="16">
        <v>0</v>
      </c>
      <c r="X9" s="16">
        <v>0</v>
      </c>
      <c r="Y9" s="16">
        <v>0</v>
      </c>
    </row>
    <row r="10" spans="1:25" x14ac:dyDescent="0.25">
      <c r="A10" s="28"/>
      <c r="B10" s="16">
        <v>0</v>
      </c>
      <c r="C10" s="16">
        <v>0</v>
      </c>
      <c r="D10" s="16">
        <v>0</v>
      </c>
      <c r="E10" s="16">
        <v>0</v>
      </c>
      <c r="K10" s="28" t="s">
        <v>247</v>
      </c>
      <c r="L10" s="16">
        <v>0</v>
      </c>
      <c r="M10" s="16">
        <v>0</v>
      </c>
      <c r="N10" s="16">
        <v>0</v>
      </c>
      <c r="O10" s="16">
        <v>0</v>
      </c>
      <c r="T10" s="28" t="s">
        <v>243</v>
      </c>
      <c r="U10" s="28" t="s">
        <v>250</v>
      </c>
      <c r="V10" s="16">
        <v>0</v>
      </c>
      <c r="W10" s="16">
        <v>0</v>
      </c>
      <c r="X10" s="16">
        <v>0</v>
      </c>
      <c r="Y10" s="16">
        <v>0</v>
      </c>
    </row>
    <row r="11" spans="1:25" x14ac:dyDescent="0.25">
      <c r="A11" s="28" t="s">
        <v>250</v>
      </c>
      <c r="B11" s="16">
        <v>0</v>
      </c>
      <c r="C11" s="16">
        <v>0</v>
      </c>
      <c r="D11" s="16">
        <v>0</v>
      </c>
      <c r="E11" s="16">
        <v>0</v>
      </c>
      <c r="K11" s="28" t="s">
        <v>248</v>
      </c>
      <c r="L11" s="16">
        <v>0</v>
      </c>
      <c r="M11" s="16">
        <v>0</v>
      </c>
      <c r="N11" s="16">
        <v>0</v>
      </c>
      <c r="O11" s="16">
        <v>0</v>
      </c>
      <c r="T11" s="28" t="s">
        <v>244</v>
      </c>
      <c r="U11" s="28" t="s">
        <v>245</v>
      </c>
      <c r="V11" s="16">
        <v>0</v>
      </c>
      <c r="W11" s="16">
        <v>0</v>
      </c>
      <c r="X11" s="16">
        <v>0</v>
      </c>
      <c r="Y11" s="16">
        <v>0</v>
      </c>
    </row>
    <row r="12" spans="1:25" x14ac:dyDescent="0.25">
      <c r="A12" s="28" t="s">
        <v>246</v>
      </c>
      <c r="B12" s="16">
        <v>0</v>
      </c>
      <c r="C12" s="16">
        <v>0</v>
      </c>
      <c r="D12" s="16">
        <v>0</v>
      </c>
      <c r="E12" s="16">
        <v>0</v>
      </c>
      <c r="J12" s="28" t="s">
        <v>217</v>
      </c>
      <c r="K12" s="28"/>
      <c r="L12" s="16">
        <v>0</v>
      </c>
      <c r="M12" s="16">
        <v>0</v>
      </c>
      <c r="N12" s="16">
        <v>0</v>
      </c>
      <c r="O12" s="16">
        <v>0</v>
      </c>
      <c r="T12" s="28" t="s">
        <v>240</v>
      </c>
      <c r="U12" s="28" t="s">
        <v>246</v>
      </c>
      <c r="V12" s="16">
        <v>0</v>
      </c>
      <c r="W12" s="16">
        <v>0</v>
      </c>
      <c r="X12" s="16">
        <v>0</v>
      </c>
      <c r="Y12" s="16">
        <v>0</v>
      </c>
    </row>
    <row r="13" spans="1:25" x14ac:dyDescent="0.25">
      <c r="A13" s="28" t="s">
        <v>119</v>
      </c>
      <c r="B13" s="16">
        <v>650</v>
      </c>
      <c r="C13" s="16">
        <v>200</v>
      </c>
      <c r="D13" s="16">
        <v>150</v>
      </c>
      <c r="E13" s="16">
        <v>1000</v>
      </c>
      <c r="J13" s="28" t="s">
        <v>119</v>
      </c>
      <c r="L13" s="16">
        <v>650</v>
      </c>
      <c r="M13" s="16">
        <v>200</v>
      </c>
      <c r="N13" s="16">
        <v>150</v>
      </c>
      <c r="O13" s="16">
        <v>1000</v>
      </c>
      <c r="T13" s="28" t="s">
        <v>119</v>
      </c>
      <c r="V13" s="16">
        <v>650</v>
      </c>
      <c r="W13" s="16">
        <v>200</v>
      </c>
      <c r="X13" s="16">
        <v>150</v>
      </c>
      <c r="Y13" s="16">
        <v>1000</v>
      </c>
    </row>
  </sheetData>
  <conditionalFormatting sqref="A5:A20">
    <cfRule type="cellIs" dxfId="627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7" orientation="landscape" horizontalDpi="4294967293" verticalDpi="300" r:id="rId4"/>
  <rowBreaks count="2" manualBreakCount="2">
    <brk id="45" max="16383" man="1"/>
    <brk id="95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theme="6"/>
  </sheetPr>
  <dimension ref="A1:C1"/>
  <sheetViews>
    <sheetView showGridLines="0" zoomScale="80" zoomScaleNormal="80" zoomScalePageLayoutView="80" workbookViewId="0">
      <selection activeCell="A2" sqref="A2"/>
    </sheetView>
  </sheetViews>
  <sheetFormatPr baseColWidth="10" defaultRowHeight="15" x14ac:dyDescent="0.25"/>
  <cols>
    <col min="1" max="1" width="17.140625" customWidth="1"/>
    <col min="2" max="2" width="26.42578125" customWidth="1"/>
    <col min="3" max="3" width="13.42578125" customWidth="1"/>
    <col min="11" max="11" width="5.85546875" customWidth="1"/>
  </cols>
  <sheetData>
    <row r="1" spans="1:3" ht="15.75" thickBot="1" x14ac:dyDescent="0.3">
      <c r="A1" s="9" t="s">
        <v>212</v>
      </c>
      <c r="B1" s="41" t="s">
        <v>221</v>
      </c>
      <c r="C1" s="28"/>
    </row>
  </sheetData>
  <dataValidations count="1">
    <dataValidation type="list" allowBlank="1" showInputMessage="1" showErrorMessage="1" sqref="B1">
      <formula1>Puestos</formula1>
    </dataValidation>
  </dataValidations>
  <pageMargins left="0.25" right="0.25" top="0.75" bottom="0.75" header="0.3" footer="0.3"/>
  <pageSetup paperSize="9" orientation="landscape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tabColor theme="6"/>
  </sheetPr>
  <dimension ref="A1:C1"/>
  <sheetViews>
    <sheetView showGridLines="0" zoomScale="85" zoomScaleNormal="85" zoomScalePageLayoutView="85" workbookViewId="0">
      <selection activeCell="A2" sqref="A2"/>
    </sheetView>
  </sheetViews>
  <sheetFormatPr baseColWidth="10" defaultRowHeight="15" x14ac:dyDescent="0.25"/>
  <cols>
    <col min="1" max="1" width="15.85546875" bestFit="1" customWidth="1"/>
    <col min="2" max="2" width="41.42578125" bestFit="1" customWidth="1"/>
    <col min="3" max="3" width="12.42578125" customWidth="1"/>
  </cols>
  <sheetData>
    <row r="1" spans="1:3" ht="15.75" thickBot="1" x14ac:dyDescent="0.3">
      <c r="A1" s="9" t="s">
        <v>198</v>
      </c>
      <c r="B1" s="41" t="s">
        <v>222</v>
      </c>
      <c r="C1" s="42" t="str">
        <f>IFERROR(INDEX(Tbl_ListFactores[Género],MATCH($B$1,Tbl_ListFactores[Nombre del Factor],0)),"")</f>
        <v/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1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OFFSET(Aux!$C$2,0,0,MAX(Aux!$H$2:$H$31),1)</xm:f>
          </x14:formula1>
          <xm:sqref>B1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tabColor theme="6"/>
  </sheetPr>
  <dimension ref="A3:L54"/>
  <sheetViews>
    <sheetView showGridLines="0" zoomScale="85" zoomScaleNormal="85" zoomScalePageLayoutView="85" workbookViewId="0">
      <selection activeCell="A3" sqref="A3:A9"/>
    </sheetView>
  </sheetViews>
  <sheetFormatPr baseColWidth="10" defaultRowHeight="15" x14ac:dyDescent="0.25"/>
  <cols>
    <col min="1" max="1" width="69.85546875" customWidth="1"/>
    <col min="2" max="2" width="6.42578125" customWidth="1"/>
    <col min="3" max="3" width="3.140625" bestFit="1" customWidth="1"/>
    <col min="4" max="4" width="4.140625" bestFit="1" customWidth="1"/>
    <col min="5" max="5" width="25.7109375" bestFit="1" customWidth="1"/>
    <col min="6" max="6" width="27.85546875" customWidth="1"/>
    <col min="7" max="7" width="10" customWidth="1"/>
    <col min="8" max="8" width="5.42578125" customWidth="1"/>
    <col min="9" max="9" width="15.85546875" bestFit="1" customWidth="1"/>
  </cols>
  <sheetData>
    <row r="3" spans="1:7" x14ac:dyDescent="0.25">
      <c r="F3" s="48" t="s">
        <v>200</v>
      </c>
      <c r="G3" s="48" t="s">
        <v>142</v>
      </c>
    </row>
    <row r="4" spans="1:7" x14ac:dyDescent="0.25">
      <c r="E4" s="45" t="s">
        <v>199</v>
      </c>
      <c r="F4" s="46" t="e">
        <f>A9</f>
        <v>#N/A</v>
      </c>
      <c r="G4" s="47">
        <f t="shared" ref="G4:G35" si="0">IFERROR(AVERAGEIF($F$5:$F$54,"&lt;&gt;*"),0)</f>
        <v>0</v>
      </c>
    </row>
    <row r="5" spans="1:7" x14ac:dyDescent="0.25">
      <c r="A5" t="str">
        <f>"Comprobación para el Factor "&amp;'10. Chequeo_Sistema_Valoración'!$B$1&amp;" ("&amp;'10. Chequeo_Sistema_Valoración'!$C$1&amp;")"</f>
        <v>Comprobación para el Factor Rellenar Nombre Factor ()</v>
      </c>
      <c r="C5" s="36">
        <v>1</v>
      </c>
      <c r="D5" s="36" t="s">
        <v>61</v>
      </c>
      <c r="E5" s="43">
        <f>VLOOKUP($D5,TblPuestos[],MATCH("Valor",TblPuestos[#Headers],0),0)</f>
        <v>0</v>
      </c>
      <c r="F5" s="36">
        <f>IFERROR(VLOOKUP('10. Chequeo_Sistema_Valoración'!$B$1,'7. Puntuación_Puestos'!$D$16:$BD$45,MATCH($D5,'7. Puntuación_Puestos'!$D$14:$BD$14,0),0),0)</f>
        <v>0</v>
      </c>
      <c r="G5" s="44">
        <f t="shared" si="0"/>
        <v>0</v>
      </c>
    </row>
    <row r="6" spans="1:7" x14ac:dyDescent="0.25">
      <c r="A6" s="12" t="s">
        <v>155</v>
      </c>
      <c r="C6" s="36">
        <v>2</v>
      </c>
      <c r="D6" s="36" t="s">
        <v>66</v>
      </c>
      <c r="E6" s="43">
        <f>VLOOKUP($D6,TblPuestos[],MATCH("Valor",TblPuestos[#Headers],0),0)</f>
        <v>0</v>
      </c>
      <c r="F6" s="36">
        <f>IFERROR(VLOOKUP('10. Chequeo_Sistema_Valoración'!$B$1,'7. Puntuación_Puestos'!$D$16:$BD$45,MATCH($D6,'7. Puntuación_Puestos'!$D$14:$BD$14,0),0),0)</f>
        <v>0</v>
      </c>
      <c r="G6" s="44">
        <f t="shared" si="0"/>
        <v>0</v>
      </c>
    </row>
    <row r="7" spans="1:7" x14ac:dyDescent="0.25">
      <c r="A7" s="11">
        <f>COUNTA(TblPuestos[Valor])+1</f>
        <v>1</v>
      </c>
      <c r="C7" s="36">
        <v>3</v>
      </c>
      <c r="D7" s="36" t="s">
        <v>67</v>
      </c>
      <c r="E7" s="43">
        <f>VLOOKUP($D7,TblPuestos[],MATCH("Valor",TblPuestos[#Headers],0),0)</f>
        <v>0</v>
      </c>
      <c r="F7" s="36">
        <f>IFERROR(VLOOKUP('10. Chequeo_Sistema_Valoración'!$B$1,'7. Puntuación_Puestos'!$D$16:$BD$45,MATCH($D7,'7. Puntuación_Puestos'!$D$14:$BD$14,0),0),0)</f>
        <v>0</v>
      </c>
      <c r="G7" s="44">
        <f t="shared" si="0"/>
        <v>0</v>
      </c>
    </row>
    <row r="8" spans="1:7" x14ac:dyDescent="0.25">
      <c r="A8" t="s">
        <v>126</v>
      </c>
      <c r="C8" s="36">
        <v>4</v>
      </c>
      <c r="D8" s="36" t="s">
        <v>68</v>
      </c>
      <c r="E8" s="43">
        <f>VLOOKUP($D8,TblPuestos[],MATCH("Valor",TblPuestos[#Headers],0),0)</f>
        <v>0</v>
      </c>
      <c r="F8" s="36">
        <f>IFERROR(VLOOKUP('10. Chequeo_Sistema_Valoración'!$B$1,'7. Puntuación_Puestos'!$D$16:$BD$45,MATCH($D8,'7. Puntuación_Puestos'!$D$14:$BD$14,0),0),0)</f>
        <v>0</v>
      </c>
      <c r="G8" s="44">
        <f t="shared" si="0"/>
        <v>0</v>
      </c>
    </row>
    <row r="9" spans="1:7" x14ac:dyDescent="0.25">
      <c r="A9" s="19" t="e">
        <f>VLOOKUP('10. Chequeo_Sistema_Valoración'!B1,TblFactor[[Nombre del Factor]:[Puntos]],MATCH("Puntos",TblFactor[#Headers],0)-2,0)</f>
        <v>#N/A</v>
      </c>
      <c r="C9" s="36">
        <v>5</v>
      </c>
      <c r="D9" s="36" t="s">
        <v>72</v>
      </c>
      <c r="E9" s="43">
        <f>VLOOKUP($D9,TblPuestos[],MATCH("Valor",TblPuestos[#Headers],0),0)</f>
        <v>0</v>
      </c>
      <c r="F9" s="36">
        <f>IFERROR(VLOOKUP('10. Chequeo_Sistema_Valoración'!$B$1,'7. Puntuación_Puestos'!$D$16:$BD$45,MATCH($D9,'7. Puntuación_Puestos'!$D$14:$BD$14,0),0),0)</f>
        <v>0</v>
      </c>
      <c r="G9" s="44">
        <f t="shared" si="0"/>
        <v>0</v>
      </c>
    </row>
    <row r="10" spans="1:7" x14ac:dyDescent="0.25">
      <c r="C10" s="36">
        <v>6</v>
      </c>
      <c r="D10" s="36" t="s">
        <v>73</v>
      </c>
      <c r="E10" s="43">
        <f>VLOOKUP($D10,TblPuestos[],MATCH("Valor",TblPuestos[#Headers],0),0)</f>
        <v>0</v>
      </c>
      <c r="F10" s="36">
        <f>IFERROR(VLOOKUP('10. Chequeo_Sistema_Valoración'!$B$1,'7. Puntuación_Puestos'!$D$16:$BD$45,MATCH($D10,'7. Puntuación_Puestos'!$D$14:$BD$14,0),0),0)</f>
        <v>0</v>
      </c>
      <c r="G10" s="44">
        <f t="shared" si="0"/>
        <v>0</v>
      </c>
    </row>
    <row r="11" spans="1:7" x14ac:dyDescent="0.25">
      <c r="C11" s="36">
        <v>7</v>
      </c>
      <c r="D11" s="36" t="s">
        <v>74</v>
      </c>
      <c r="E11" s="43">
        <f>VLOOKUP($D11,TblPuestos[],MATCH("Valor",TblPuestos[#Headers],0),0)</f>
        <v>0</v>
      </c>
      <c r="F11" s="36">
        <f>IFERROR(VLOOKUP('10. Chequeo_Sistema_Valoración'!$B$1,'7. Puntuación_Puestos'!$D$16:$BD$45,MATCH($D11,'7. Puntuación_Puestos'!$D$14:$BD$14,0),0),0)</f>
        <v>0</v>
      </c>
      <c r="G11" s="44">
        <f t="shared" si="0"/>
        <v>0</v>
      </c>
    </row>
    <row r="12" spans="1:7" x14ac:dyDescent="0.25">
      <c r="C12" s="36">
        <v>8</v>
      </c>
      <c r="D12" s="36" t="s">
        <v>71</v>
      </c>
      <c r="E12" s="43">
        <f>VLOOKUP($D12,TblPuestos[],MATCH("Valor",TblPuestos[#Headers],0),0)</f>
        <v>0</v>
      </c>
      <c r="F12" s="36">
        <f>IFERROR(VLOOKUP('10. Chequeo_Sistema_Valoración'!$B$1,'7. Puntuación_Puestos'!$D$16:$BD$45,MATCH($D12,'7. Puntuación_Puestos'!$D$14:$BD$14,0),0),0)</f>
        <v>0</v>
      </c>
      <c r="G12" s="44">
        <f t="shared" si="0"/>
        <v>0</v>
      </c>
    </row>
    <row r="13" spans="1:7" x14ac:dyDescent="0.25">
      <c r="C13" s="36">
        <v>9</v>
      </c>
      <c r="D13" s="36" t="s">
        <v>70</v>
      </c>
      <c r="E13" s="43">
        <f>VLOOKUP($D13,TblPuestos[],MATCH("Valor",TblPuestos[#Headers],0),0)</f>
        <v>0</v>
      </c>
      <c r="F13" s="36">
        <f>IFERROR(VLOOKUP('10. Chequeo_Sistema_Valoración'!$B$1,'7. Puntuación_Puestos'!$D$16:$BD$45,MATCH($D13,'7. Puntuación_Puestos'!$D$14:$BD$14,0),0),0)</f>
        <v>0</v>
      </c>
      <c r="G13" s="44">
        <f t="shared" si="0"/>
        <v>0</v>
      </c>
    </row>
    <row r="14" spans="1:7" x14ac:dyDescent="0.25">
      <c r="C14" s="36">
        <v>10</v>
      </c>
      <c r="D14" s="36" t="s">
        <v>69</v>
      </c>
      <c r="E14" s="43">
        <f>VLOOKUP($D14,TblPuestos[],MATCH("Valor",TblPuestos[#Headers],0),0)</f>
        <v>0</v>
      </c>
      <c r="F14" s="36">
        <f>IFERROR(VLOOKUP('10. Chequeo_Sistema_Valoración'!$B$1,'7. Puntuación_Puestos'!$D$16:$BD$45,MATCH($D14,'7. Puntuación_Puestos'!$D$14:$BD$14,0),0),0)</f>
        <v>0</v>
      </c>
      <c r="G14" s="44">
        <f t="shared" si="0"/>
        <v>0</v>
      </c>
    </row>
    <row r="15" spans="1:7" x14ac:dyDescent="0.25">
      <c r="C15" s="36">
        <v>11</v>
      </c>
      <c r="D15" s="36" t="s">
        <v>76</v>
      </c>
      <c r="E15" s="43">
        <f>VLOOKUP($D15,TblPuestos[],MATCH("Valor",TblPuestos[#Headers],0),0)</f>
        <v>0</v>
      </c>
      <c r="F15" s="36">
        <f>IFERROR(VLOOKUP('10. Chequeo_Sistema_Valoración'!$B$1,'7. Puntuación_Puestos'!$D$16:$BD$45,MATCH($D15,'7. Puntuación_Puestos'!$D$14:$BD$14,0),0),0)</f>
        <v>0</v>
      </c>
      <c r="G15" s="44">
        <f t="shared" si="0"/>
        <v>0</v>
      </c>
    </row>
    <row r="16" spans="1:7" x14ac:dyDescent="0.25">
      <c r="C16" s="36">
        <v>12</v>
      </c>
      <c r="D16" s="36" t="s">
        <v>77</v>
      </c>
      <c r="E16" s="43">
        <f>VLOOKUP($D16,TblPuestos[],MATCH("Valor",TblPuestos[#Headers],0),0)</f>
        <v>0</v>
      </c>
      <c r="F16" s="36">
        <f>IFERROR(VLOOKUP('10. Chequeo_Sistema_Valoración'!$B$1,'7. Puntuación_Puestos'!$D$16:$BD$45,MATCH($D16,'7. Puntuación_Puestos'!$D$14:$BD$14,0),0),0)</f>
        <v>0</v>
      </c>
      <c r="G16" s="44">
        <f t="shared" si="0"/>
        <v>0</v>
      </c>
    </row>
    <row r="17" spans="3:12" x14ac:dyDescent="0.25">
      <c r="C17" s="36">
        <v>13</v>
      </c>
      <c r="D17" s="36" t="s">
        <v>78</v>
      </c>
      <c r="E17" s="43">
        <f>VLOOKUP($D17,TblPuestos[],MATCH("Valor",TblPuestos[#Headers],0),0)</f>
        <v>0</v>
      </c>
      <c r="F17" s="36">
        <f>IFERROR(VLOOKUP('10. Chequeo_Sistema_Valoración'!$B$1,'7. Puntuación_Puestos'!$D$16:$BD$45,MATCH($D17,'7. Puntuación_Puestos'!$D$14:$BD$14,0),0),0)</f>
        <v>0</v>
      </c>
      <c r="G17" s="44">
        <f t="shared" si="0"/>
        <v>0</v>
      </c>
    </row>
    <row r="18" spans="3:12" x14ac:dyDescent="0.25">
      <c r="C18" s="36">
        <v>14</v>
      </c>
      <c r="D18" s="36" t="s">
        <v>79</v>
      </c>
      <c r="E18" s="43">
        <f>VLOOKUP($D18,TblPuestos[],MATCH("Valor",TblPuestos[#Headers],0),0)</f>
        <v>0</v>
      </c>
      <c r="F18" s="36">
        <f>IFERROR(VLOOKUP('10. Chequeo_Sistema_Valoración'!$B$1,'7. Puntuación_Puestos'!$D$16:$BD$45,MATCH($D18,'7. Puntuación_Puestos'!$D$14:$BD$14,0),0),0)</f>
        <v>0</v>
      </c>
      <c r="G18" s="44">
        <f t="shared" si="0"/>
        <v>0</v>
      </c>
    </row>
    <row r="19" spans="3:12" x14ac:dyDescent="0.25">
      <c r="C19" s="36">
        <v>15</v>
      </c>
      <c r="D19" s="36" t="s">
        <v>80</v>
      </c>
      <c r="E19" s="43">
        <f>VLOOKUP($D19,TblPuestos[],MATCH("Valor",TblPuestos[#Headers],0),0)</f>
        <v>0</v>
      </c>
      <c r="F19" s="36">
        <f>IFERROR(VLOOKUP('10. Chequeo_Sistema_Valoración'!$B$1,'7. Puntuación_Puestos'!$D$16:$BD$45,MATCH($D19,'7. Puntuación_Puestos'!$D$14:$BD$14,0),0),0)</f>
        <v>0</v>
      </c>
      <c r="G19" s="44">
        <f t="shared" si="0"/>
        <v>0</v>
      </c>
    </row>
    <row r="20" spans="3:12" x14ac:dyDescent="0.25">
      <c r="C20" s="36">
        <v>16</v>
      </c>
      <c r="D20" s="36" t="s">
        <v>81</v>
      </c>
      <c r="E20" s="43">
        <f>VLOOKUP($D20,TblPuestos[],MATCH("Valor",TblPuestos[#Headers],0),0)</f>
        <v>0</v>
      </c>
      <c r="F20" s="36">
        <f>IFERROR(VLOOKUP('10. Chequeo_Sistema_Valoración'!$B$1,'7. Puntuación_Puestos'!$D$16:$BD$45,MATCH($D20,'7. Puntuación_Puestos'!$D$14:$BD$14,0),0),0)</f>
        <v>0</v>
      </c>
      <c r="G20" s="44">
        <f t="shared" si="0"/>
        <v>0</v>
      </c>
    </row>
    <row r="21" spans="3:12" x14ac:dyDescent="0.25">
      <c r="C21" s="36">
        <v>17</v>
      </c>
      <c r="D21" s="36" t="s">
        <v>82</v>
      </c>
      <c r="E21" s="43">
        <f>VLOOKUP($D21,TblPuestos[],MATCH("Valor",TblPuestos[#Headers],0),0)</f>
        <v>0</v>
      </c>
      <c r="F21" s="36">
        <f>IFERROR(VLOOKUP('10. Chequeo_Sistema_Valoración'!$B$1,'7. Puntuación_Puestos'!$D$16:$BD$45,MATCH($D21,'7. Puntuación_Puestos'!$D$14:$BD$14,0),0),0)</f>
        <v>0</v>
      </c>
      <c r="G21" s="44">
        <f t="shared" si="0"/>
        <v>0</v>
      </c>
    </row>
    <row r="22" spans="3:12" x14ac:dyDescent="0.25">
      <c r="C22" s="36">
        <v>18</v>
      </c>
      <c r="D22" s="36" t="s">
        <v>83</v>
      </c>
      <c r="E22" s="43">
        <f>VLOOKUP($D22,TblPuestos[],MATCH("Valor",TblPuestos[#Headers],0),0)</f>
        <v>0</v>
      </c>
      <c r="F22" s="36">
        <f>IFERROR(VLOOKUP('10. Chequeo_Sistema_Valoración'!$B$1,'7. Puntuación_Puestos'!$D$16:$BD$45,MATCH($D22,'7. Puntuación_Puestos'!$D$14:$BD$14,0),0),0)</f>
        <v>0</v>
      </c>
      <c r="G22" s="44">
        <f t="shared" si="0"/>
        <v>0</v>
      </c>
    </row>
    <row r="23" spans="3:12" x14ac:dyDescent="0.25">
      <c r="C23" s="36">
        <v>19</v>
      </c>
      <c r="D23" s="36" t="s">
        <v>84</v>
      </c>
      <c r="E23" s="43">
        <f>VLOOKUP($D23,TblPuestos[],MATCH("Valor",TblPuestos[#Headers],0),0)</f>
        <v>0</v>
      </c>
      <c r="F23" s="36">
        <f>IFERROR(VLOOKUP('10. Chequeo_Sistema_Valoración'!$B$1,'7. Puntuación_Puestos'!$D$16:$BD$45,MATCH($D23,'7. Puntuación_Puestos'!$D$14:$BD$14,0),0),0)</f>
        <v>0</v>
      </c>
      <c r="G23" s="44">
        <f t="shared" si="0"/>
        <v>0</v>
      </c>
    </row>
    <row r="24" spans="3:12" x14ac:dyDescent="0.25">
      <c r="C24" s="36">
        <v>20</v>
      </c>
      <c r="D24" s="36" t="s">
        <v>85</v>
      </c>
      <c r="E24" s="43">
        <f>VLOOKUP($D24,TblPuestos[],MATCH("Valor",TblPuestos[#Headers],0),0)</f>
        <v>0</v>
      </c>
      <c r="F24" s="36">
        <f>IFERROR(VLOOKUP('10. Chequeo_Sistema_Valoración'!$B$1,'7. Puntuación_Puestos'!$D$16:$BD$45,MATCH($D24,'7. Puntuación_Puestos'!$D$14:$BD$14,0),0),0)</f>
        <v>0</v>
      </c>
      <c r="G24" s="44">
        <f t="shared" si="0"/>
        <v>0</v>
      </c>
    </row>
    <row r="25" spans="3:12" x14ac:dyDescent="0.25">
      <c r="C25" s="36">
        <v>21</v>
      </c>
      <c r="D25" s="36" t="s">
        <v>86</v>
      </c>
      <c r="E25" s="43">
        <f>VLOOKUP($D25,TblPuestos[],MATCH("Valor",TblPuestos[#Headers],0),0)</f>
        <v>0</v>
      </c>
      <c r="F25" s="36">
        <f>IFERROR(VLOOKUP('10. Chequeo_Sistema_Valoración'!$B$1,'7. Puntuación_Puestos'!$D$16:$BD$45,MATCH($D25,'7. Puntuación_Puestos'!$D$14:$BD$14,0),0),0)</f>
        <v>0</v>
      </c>
      <c r="G25" s="44">
        <f t="shared" si="0"/>
        <v>0</v>
      </c>
    </row>
    <row r="26" spans="3:12" x14ac:dyDescent="0.25">
      <c r="C26" s="36">
        <v>22</v>
      </c>
      <c r="D26" s="36" t="s">
        <v>87</v>
      </c>
      <c r="E26" s="43">
        <f>VLOOKUP($D26,TblPuestos[],MATCH("Valor",TblPuestos[#Headers],0),0)</f>
        <v>0</v>
      </c>
      <c r="F26" s="36">
        <f>IFERROR(VLOOKUP('10. Chequeo_Sistema_Valoración'!$B$1,'7. Puntuación_Puestos'!$D$16:$BD$45,MATCH($D26,'7. Puntuación_Puestos'!$D$14:$BD$14,0),0),0)</f>
        <v>0</v>
      </c>
      <c r="G26" s="44">
        <f t="shared" si="0"/>
        <v>0</v>
      </c>
    </row>
    <row r="27" spans="3:12" x14ac:dyDescent="0.25">
      <c r="C27" s="36">
        <v>23</v>
      </c>
      <c r="D27" s="36" t="s">
        <v>88</v>
      </c>
      <c r="E27" s="43">
        <f>VLOOKUP($D27,TblPuestos[],MATCH("Valor",TblPuestos[#Headers],0),0)</f>
        <v>0</v>
      </c>
      <c r="F27" s="36">
        <f>IFERROR(VLOOKUP('10. Chequeo_Sistema_Valoración'!$B$1,'7. Puntuación_Puestos'!$D$16:$BD$45,MATCH($D27,'7. Puntuación_Puestos'!$D$14:$BD$14,0),0),0)</f>
        <v>0</v>
      </c>
      <c r="G27" s="44">
        <f t="shared" si="0"/>
        <v>0</v>
      </c>
      <c r="L27" s="10"/>
    </row>
    <row r="28" spans="3:12" x14ac:dyDescent="0.25">
      <c r="C28" s="36">
        <v>24</v>
      </c>
      <c r="D28" s="36" t="s">
        <v>89</v>
      </c>
      <c r="E28" s="43">
        <f>VLOOKUP($D28,TblPuestos[],MATCH("Valor",TblPuestos[#Headers],0),0)</f>
        <v>0</v>
      </c>
      <c r="F28" s="36">
        <f>IFERROR(VLOOKUP('10. Chequeo_Sistema_Valoración'!$B$1,'7. Puntuación_Puestos'!$D$16:$BD$45,MATCH($D28,'7. Puntuación_Puestos'!$D$14:$BD$14,0),0),0)</f>
        <v>0</v>
      </c>
      <c r="G28" s="44">
        <f t="shared" si="0"/>
        <v>0</v>
      </c>
      <c r="L28" s="10"/>
    </row>
    <row r="29" spans="3:12" x14ac:dyDescent="0.25">
      <c r="C29" s="36">
        <v>25</v>
      </c>
      <c r="D29" s="36" t="s">
        <v>90</v>
      </c>
      <c r="E29" s="43">
        <f>VLOOKUP($D29,TblPuestos[],MATCH("Valor",TblPuestos[#Headers],0),0)</f>
        <v>0</v>
      </c>
      <c r="F29" s="36">
        <f>IFERROR(VLOOKUP('10. Chequeo_Sistema_Valoración'!$B$1,'7. Puntuación_Puestos'!$D$16:$BD$45,MATCH($D29,'7. Puntuación_Puestos'!$D$14:$BD$14,0),0),0)</f>
        <v>0</v>
      </c>
      <c r="G29" s="44">
        <f t="shared" si="0"/>
        <v>0</v>
      </c>
    </row>
    <row r="30" spans="3:12" x14ac:dyDescent="0.25">
      <c r="C30" s="36">
        <v>26</v>
      </c>
      <c r="D30" s="36" t="s">
        <v>91</v>
      </c>
      <c r="E30" s="43">
        <f>VLOOKUP($D30,TblPuestos[],MATCH("Valor",TblPuestos[#Headers],0),0)</f>
        <v>0</v>
      </c>
      <c r="F30" s="36">
        <f>IFERROR(VLOOKUP('10. Chequeo_Sistema_Valoración'!$B$1,'7. Puntuación_Puestos'!$D$16:$BD$45,MATCH($D30,'7. Puntuación_Puestos'!$D$14:$BD$14,0),0),0)</f>
        <v>0</v>
      </c>
      <c r="G30" s="44">
        <f t="shared" si="0"/>
        <v>0</v>
      </c>
    </row>
    <row r="31" spans="3:12" x14ac:dyDescent="0.25">
      <c r="C31" s="36">
        <v>27</v>
      </c>
      <c r="D31" s="36" t="s">
        <v>92</v>
      </c>
      <c r="E31" s="43">
        <f>VLOOKUP($D31,TblPuestos[],MATCH("Valor",TblPuestos[#Headers],0),0)</f>
        <v>0</v>
      </c>
      <c r="F31" s="36">
        <f>IFERROR(VLOOKUP('10. Chequeo_Sistema_Valoración'!$B$1,'7. Puntuación_Puestos'!$D$16:$BD$45,MATCH($D31,'7. Puntuación_Puestos'!$D$14:$BD$14,0),0),0)</f>
        <v>0</v>
      </c>
      <c r="G31" s="44">
        <f t="shared" si="0"/>
        <v>0</v>
      </c>
    </row>
    <row r="32" spans="3:12" x14ac:dyDescent="0.25">
      <c r="C32" s="36">
        <v>28</v>
      </c>
      <c r="D32" s="36" t="s">
        <v>93</v>
      </c>
      <c r="E32" s="43">
        <f>VLOOKUP($D32,TblPuestos[],MATCH("Valor",TblPuestos[#Headers],0),0)</f>
        <v>0</v>
      </c>
      <c r="F32" s="36">
        <f>IFERROR(VLOOKUP('10. Chequeo_Sistema_Valoración'!$B$1,'7. Puntuación_Puestos'!$D$16:$BD$45,MATCH($D32,'7. Puntuación_Puestos'!$D$14:$BD$14,0),0),0)</f>
        <v>0</v>
      </c>
      <c r="G32" s="44">
        <f t="shared" si="0"/>
        <v>0</v>
      </c>
    </row>
    <row r="33" spans="3:7" x14ac:dyDescent="0.25">
      <c r="C33" s="36">
        <v>29</v>
      </c>
      <c r="D33" s="36" t="s">
        <v>94</v>
      </c>
      <c r="E33" s="43">
        <f>VLOOKUP($D33,TblPuestos[],MATCH("Valor",TblPuestos[#Headers],0),0)</f>
        <v>0</v>
      </c>
      <c r="F33" s="36">
        <f>IFERROR(VLOOKUP('10. Chequeo_Sistema_Valoración'!$B$1,'7. Puntuación_Puestos'!$D$16:$BD$45,MATCH($D33,'7. Puntuación_Puestos'!$D$14:$BD$14,0),0),0)</f>
        <v>0</v>
      </c>
      <c r="G33" s="44">
        <f t="shared" si="0"/>
        <v>0</v>
      </c>
    </row>
    <row r="34" spans="3:7" x14ac:dyDescent="0.25">
      <c r="C34" s="36">
        <v>30</v>
      </c>
      <c r="D34" s="36" t="s">
        <v>95</v>
      </c>
      <c r="E34" s="43">
        <f>VLOOKUP($D34,TblPuestos[],MATCH("Valor",TblPuestos[#Headers],0),0)</f>
        <v>0</v>
      </c>
      <c r="F34" s="36">
        <f>IFERROR(VLOOKUP('10. Chequeo_Sistema_Valoración'!$B$1,'7. Puntuación_Puestos'!$D$16:$BD$45,MATCH($D34,'7. Puntuación_Puestos'!$D$14:$BD$14,0),0),0)</f>
        <v>0</v>
      </c>
      <c r="G34" s="44">
        <f t="shared" si="0"/>
        <v>0</v>
      </c>
    </row>
    <row r="35" spans="3:7" x14ac:dyDescent="0.25">
      <c r="C35" s="36">
        <v>31</v>
      </c>
      <c r="D35" s="36" t="s">
        <v>96</v>
      </c>
      <c r="E35" s="43">
        <f>VLOOKUP($D35,TblPuestos[],MATCH("Valor",TblPuestos[#Headers],0),0)</f>
        <v>0</v>
      </c>
      <c r="F35" s="36">
        <f>IFERROR(VLOOKUP('10. Chequeo_Sistema_Valoración'!$B$1,'7. Puntuación_Puestos'!$D$16:$BD$45,MATCH($D35,'7. Puntuación_Puestos'!$D$14:$BD$14,0),0),0)</f>
        <v>0</v>
      </c>
      <c r="G35" s="44">
        <f t="shared" si="0"/>
        <v>0</v>
      </c>
    </row>
    <row r="36" spans="3:7" x14ac:dyDescent="0.25">
      <c r="C36" s="36">
        <v>32</v>
      </c>
      <c r="D36" s="36" t="s">
        <v>97</v>
      </c>
      <c r="E36" s="43">
        <f>VLOOKUP($D36,TblPuestos[],MATCH("Valor",TblPuestos[#Headers],0),0)</f>
        <v>0</v>
      </c>
      <c r="F36" s="36">
        <f>IFERROR(VLOOKUP('10. Chequeo_Sistema_Valoración'!$B$1,'7. Puntuación_Puestos'!$D$16:$BD$45,MATCH($D36,'7. Puntuación_Puestos'!$D$14:$BD$14,0),0),0)</f>
        <v>0</v>
      </c>
      <c r="G36" s="44">
        <f t="shared" ref="G36:G54" si="1">IFERROR(AVERAGEIF($F$5:$F$54,"&lt;&gt;*"),0)</f>
        <v>0</v>
      </c>
    </row>
    <row r="37" spans="3:7" x14ac:dyDescent="0.25">
      <c r="C37" s="36">
        <v>33</v>
      </c>
      <c r="D37" s="36" t="s">
        <v>98</v>
      </c>
      <c r="E37" s="43">
        <f>VLOOKUP($D37,TblPuestos[],MATCH("Valor",TblPuestos[#Headers],0),0)</f>
        <v>0</v>
      </c>
      <c r="F37" s="36">
        <f>IFERROR(VLOOKUP('10. Chequeo_Sistema_Valoración'!$B$1,'7. Puntuación_Puestos'!$D$16:$BD$45,MATCH($D37,'7. Puntuación_Puestos'!$D$14:$BD$14,0),0),0)</f>
        <v>0</v>
      </c>
      <c r="G37" s="44">
        <f t="shared" si="1"/>
        <v>0</v>
      </c>
    </row>
    <row r="38" spans="3:7" x14ac:dyDescent="0.25">
      <c r="C38" s="36">
        <v>34</v>
      </c>
      <c r="D38" s="36" t="s">
        <v>99</v>
      </c>
      <c r="E38" s="43">
        <f>VLOOKUP($D38,TblPuestos[],MATCH("Valor",TblPuestos[#Headers],0),0)</f>
        <v>0</v>
      </c>
      <c r="F38" s="36">
        <f>IFERROR(VLOOKUP('10. Chequeo_Sistema_Valoración'!$B$1,'7. Puntuación_Puestos'!$D$16:$BD$45,MATCH($D38,'7. Puntuación_Puestos'!$D$14:$BD$14,0),0),0)</f>
        <v>0</v>
      </c>
      <c r="G38" s="44">
        <f t="shared" si="1"/>
        <v>0</v>
      </c>
    </row>
    <row r="39" spans="3:7" x14ac:dyDescent="0.25">
      <c r="C39" s="36">
        <v>35</v>
      </c>
      <c r="D39" s="36" t="s">
        <v>100</v>
      </c>
      <c r="E39" s="43">
        <f>VLOOKUP($D39,TblPuestos[],MATCH("Valor",TblPuestos[#Headers],0),0)</f>
        <v>0</v>
      </c>
      <c r="F39" s="36">
        <f>IFERROR(VLOOKUP('10. Chequeo_Sistema_Valoración'!$B$1,'7. Puntuación_Puestos'!$D$16:$BD$45,MATCH($D39,'7. Puntuación_Puestos'!$D$14:$BD$14,0),0),0)</f>
        <v>0</v>
      </c>
      <c r="G39" s="44">
        <f t="shared" si="1"/>
        <v>0</v>
      </c>
    </row>
    <row r="40" spans="3:7" x14ac:dyDescent="0.25">
      <c r="C40" s="36">
        <v>36</v>
      </c>
      <c r="D40" s="36" t="s">
        <v>101</v>
      </c>
      <c r="E40" s="43">
        <f>VLOOKUP($D40,TblPuestos[],MATCH("Valor",TblPuestos[#Headers],0),0)</f>
        <v>0</v>
      </c>
      <c r="F40" s="36">
        <f>IFERROR(VLOOKUP('10. Chequeo_Sistema_Valoración'!$B$1,'7. Puntuación_Puestos'!$D$16:$BD$45,MATCH($D40,'7. Puntuación_Puestos'!$D$14:$BD$14,0),0),0)</f>
        <v>0</v>
      </c>
      <c r="G40" s="44">
        <f t="shared" si="1"/>
        <v>0</v>
      </c>
    </row>
    <row r="41" spans="3:7" x14ac:dyDescent="0.25">
      <c r="C41" s="36">
        <v>37</v>
      </c>
      <c r="D41" s="36" t="s">
        <v>102</v>
      </c>
      <c r="E41" s="43">
        <f>VLOOKUP($D41,TblPuestos[],MATCH("Valor",TblPuestos[#Headers],0),0)</f>
        <v>0</v>
      </c>
      <c r="F41" s="36">
        <f>IFERROR(VLOOKUP('10. Chequeo_Sistema_Valoración'!$B$1,'7. Puntuación_Puestos'!$D$16:$BD$45,MATCH($D41,'7. Puntuación_Puestos'!$D$14:$BD$14,0),0),0)</f>
        <v>0</v>
      </c>
      <c r="G41" s="44">
        <f t="shared" si="1"/>
        <v>0</v>
      </c>
    </row>
    <row r="42" spans="3:7" x14ac:dyDescent="0.25">
      <c r="C42" s="36">
        <v>38</v>
      </c>
      <c r="D42" s="36" t="s">
        <v>103</v>
      </c>
      <c r="E42" s="43">
        <f>VLOOKUP($D42,TblPuestos[],MATCH("Valor",TblPuestos[#Headers],0),0)</f>
        <v>0</v>
      </c>
      <c r="F42" s="36">
        <f>IFERROR(VLOOKUP('10. Chequeo_Sistema_Valoración'!$B$1,'7. Puntuación_Puestos'!$D$16:$BD$45,MATCH($D42,'7. Puntuación_Puestos'!$D$14:$BD$14,0),0),0)</f>
        <v>0</v>
      </c>
      <c r="G42" s="44">
        <f t="shared" si="1"/>
        <v>0</v>
      </c>
    </row>
    <row r="43" spans="3:7" x14ac:dyDescent="0.25">
      <c r="C43" s="36">
        <v>39</v>
      </c>
      <c r="D43" s="36" t="s">
        <v>104</v>
      </c>
      <c r="E43" s="43">
        <f>VLOOKUP($D43,TblPuestos[],MATCH("Valor",TblPuestos[#Headers],0),0)</f>
        <v>0</v>
      </c>
      <c r="F43" s="36">
        <f>IFERROR(VLOOKUP('10. Chequeo_Sistema_Valoración'!$B$1,'7. Puntuación_Puestos'!$D$16:$BD$45,MATCH($D43,'7. Puntuación_Puestos'!$D$14:$BD$14,0),0),0)</f>
        <v>0</v>
      </c>
      <c r="G43" s="44">
        <f t="shared" si="1"/>
        <v>0</v>
      </c>
    </row>
    <row r="44" spans="3:7" x14ac:dyDescent="0.25">
      <c r="C44" s="36">
        <v>40</v>
      </c>
      <c r="D44" s="36" t="s">
        <v>105</v>
      </c>
      <c r="E44" s="43">
        <f>VLOOKUP($D44,TblPuestos[],MATCH("Valor",TblPuestos[#Headers],0),0)</f>
        <v>0</v>
      </c>
      <c r="F44" s="36">
        <f>IFERROR(VLOOKUP('10. Chequeo_Sistema_Valoración'!$B$1,'7. Puntuación_Puestos'!$D$16:$BD$45,MATCH($D44,'7. Puntuación_Puestos'!$D$14:$BD$14,0),0),0)</f>
        <v>0</v>
      </c>
      <c r="G44" s="44">
        <f t="shared" si="1"/>
        <v>0</v>
      </c>
    </row>
    <row r="45" spans="3:7" x14ac:dyDescent="0.25">
      <c r="C45" s="36">
        <v>41</v>
      </c>
      <c r="D45" s="36" t="s">
        <v>106</v>
      </c>
      <c r="E45" s="43">
        <f>VLOOKUP($D45,TblPuestos[],MATCH("Valor",TblPuestos[#Headers],0),0)</f>
        <v>0</v>
      </c>
      <c r="F45" s="36">
        <f>IFERROR(VLOOKUP('10. Chequeo_Sistema_Valoración'!$B$1,'7. Puntuación_Puestos'!$D$16:$BD$45,MATCH($D45,'7. Puntuación_Puestos'!$D$14:$BD$14,0),0),0)</f>
        <v>0</v>
      </c>
      <c r="G45" s="44">
        <f t="shared" si="1"/>
        <v>0</v>
      </c>
    </row>
    <row r="46" spans="3:7" x14ac:dyDescent="0.25">
      <c r="C46" s="36">
        <v>42</v>
      </c>
      <c r="D46" s="36" t="s">
        <v>107</v>
      </c>
      <c r="E46" s="43">
        <f>VLOOKUP($D46,TblPuestos[],MATCH("Valor",TblPuestos[#Headers],0),0)</f>
        <v>0</v>
      </c>
      <c r="F46" s="36">
        <f>IFERROR(VLOOKUP('10. Chequeo_Sistema_Valoración'!$B$1,'7. Puntuación_Puestos'!$D$16:$BD$45,MATCH($D46,'7. Puntuación_Puestos'!$D$14:$BD$14,0),0),0)</f>
        <v>0</v>
      </c>
      <c r="G46" s="44">
        <f t="shared" si="1"/>
        <v>0</v>
      </c>
    </row>
    <row r="47" spans="3:7" x14ac:dyDescent="0.25">
      <c r="C47" s="36">
        <v>43</v>
      </c>
      <c r="D47" s="36" t="s">
        <v>108</v>
      </c>
      <c r="E47" s="43">
        <f>VLOOKUP($D47,TblPuestos[],MATCH("Valor",TblPuestos[#Headers],0),0)</f>
        <v>0</v>
      </c>
      <c r="F47" s="36">
        <f>IFERROR(VLOOKUP('10. Chequeo_Sistema_Valoración'!$B$1,'7. Puntuación_Puestos'!$D$16:$BD$45,MATCH($D47,'7. Puntuación_Puestos'!$D$14:$BD$14,0),0),0)</f>
        <v>0</v>
      </c>
      <c r="G47" s="44">
        <f t="shared" si="1"/>
        <v>0</v>
      </c>
    </row>
    <row r="48" spans="3:7" x14ac:dyDescent="0.25">
      <c r="C48" s="36">
        <v>44</v>
      </c>
      <c r="D48" s="36" t="s">
        <v>109</v>
      </c>
      <c r="E48" s="43">
        <f>VLOOKUP($D48,TblPuestos[],MATCH("Valor",TblPuestos[#Headers],0),0)</f>
        <v>0</v>
      </c>
      <c r="F48" s="36">
        <f>IFERROR(VLOOKUP('10. Chequeo_Sistema_Valoración'!$B$1,'7. Puntuación_Puestos'!$D$16:$BD$45,MATCH($D48,'7. Puntuación_Puestos'!$D$14:$BD$14,0),0),0)</f>
        <v>0</v>
      </c>
      <c r="G48" s="44">
        <f t="shared" si="1"/>
        <v>0</v>
      </c>
    </row>
    <row r="49" spans="3:7" x14ac:dyDescent="0.25">
      <c r="C49" s="36">
        <v>45</v>
      </c>
      <c r="D49" s="36" t="s">
        <v>110</v>
      </c>
      <c r="E49" s="43">
        <f>VLOOKUP($D49,TblPuestos[],MATCH("Valor",TblPuestos[#Headers],0),0)</f>
        <v>0</v>
      </c>
      <c r="F49" s="36">
        <f>IFERROR(VLOOKUP('10. Chequeo_Sistema_Valoración'!$B$1,'7. Puntuación_Puestos'!$D$16:$BD$45,MATCH($D49,'7. Puntuación_Puestos'!$D$14:$BD$14,0),0),0)</f>
        <v>0</v>
      </c>
      <c r="G49" s="44">
        <f t="shared" si="1"/>
        <v>0</v>
      </c>
    </row>
    <row r="50" spans="3:7" x14ac:dyDescent="0.25">
      <c r="C50" s="36">
        <v>46</v>
      </c>
      <c r="D50" s="36" t="s">
        <v>111</v>
      </c>
      <c r="E50" s="43">
        <f>VLOOKUP($D50,TblPuestos[],MATCH("Valor",TblPuestos[#Headers],0),0)</f>
        <v>0</v>
      </c>
      <c r="F50" s="36">
        <f>IFERROR(VLOOKUP('10. Chequeo_Sistema_Valoración'!$B$1,'7. Puntuación_Puestos'!$D$16:$BD$45,MATCH($D50,'7. Puntuación_Puestos'!$D$14:$BD$14,0),0),0)</f>
        <v>0</v>
      </c>
      <c r="G50" s="44">
        <f t="shared" si="1"/>
        <v>0</v>
      </c>
    </row>
    <row r="51" spans="3:7" x14ac:dyDescent="0.25">
      <c r="C51" s="36">
        <v>47</v>
      </c>
      <c r="D51" s="36" t="s">
        <v>112</v>
      </c>
      <c r="E51" s="43">
        <f>VLOOKUP($D51,TblPuestos[],MATCH("Valor",TblPuestos[#Headers],0),0)</f>
        <v>0</v>
      </c>
      <c r="F51" s="36">
        <f>IFERROR(VLOOKUP('10. Chequeo_Sistema_Valoración'!$B$1,'7. Puntuación_Puestos'!$D$16:$BD$45,MATCH($D51,'7. Puntuación_Puestos'!$D$14:$BD$14,0),0),0)</f>
        <v>0</v>
      </c>
      <c r="G51" s="44">
        <f t="shared" si="1"/>
        <v>0</v>
      </c>
    </row>
    <row r="52" spans="3:7" x14ac:dyDescent="0.25">
      <c r="C52" s="36">
        <v>48</v>
      </c>
      <c r="D52" s="36" t="s">
        <v>113</v>
      </c>
      <c r="E52" s="43">
        <f>VLOOKUP($D52,TblPuestos[],MATCH("Valor",TblPuestos[#Headers],0),0)</f>
        <v>0</v>
      </c>
      <c r="F52" s="36">
        <f>IFERROR(VLOOKUP('10. Chequeo_Sistema_Valoración'!$B$1,'7. Puntuación_Puestos'!$D$16:$BD$45,MATCH($D52,'7. Puntuación_Puestos'!$D$14:$BD$14,0),0),0)</f>
        <v>0</v>
      </c>
      <c r="G52" s="44">
        <f t="shared" si="1"/>
        <v>0</v>
      </c>
    </row>
    <row r="53" spans="3:7" x14ac:dyDescent="0.25">
      <c r="C53" s="36">
        <v>49</v>
      </c>
      <c r="D53" s="36" t="s">
        <v>114</v>
      </c>
      <c r="E53" s="43">
        <f>VLOOKUP($D53,TblPuestos[],MATCH("Valor",TblPuestos[#Headers],0),0)</f>
        <v>0</v>
      </c>
      <c r="F53" s="36">
        <f>IFERROR(VLOOKUP('10. Chequeo_Sistema_Valoración'!$B$1,'7. Puntuación_Puestos'!$D$16:$BD$45,MATCH($D53,'7. Puntuación_Puestos'!$D$14:$BD$14,0),0),0)</f>
        <v>0</v>
      </c>
      <c r="G53" s="44">
        <f t="shared" si="1"/>
        <v>0</v>
      </c>
    </row>
    <row r="54" spans="3:7" x14ac:dyDescent="0.25">
      <c r="C54" s="36">
        <v>50</v>
      </c>
      <c r="D54" s="36" t="s">
        <v>115</v>
      </c>
      <c r="E54" s="43">
        <f>VLOOKUP($D54,TblPuestos[],MATCH("Valor",TblPuestos[#Headers],0),0)</f>
        <v>0</v>
      </c>
      <c r="F54" s="36">
        <f>IFERROR(VLOOKUP('10. Chequeo_Sistema_Valoración'!$B$1,'7. Puntuación_Puestos'!$D$16:$BD$45,MATCH($D54,'7. Puntuación_Puestos'!$D$14:$BD$14,0),0),0)</f>
        <v>0</v>
      </c>
      <c r="G54" s="44">
        <f t="shared" si="1"/>
        <v>0</v>
      </c>
    </row>
  </sheetData>
  <conditionalFormatting sqref="C5:C54 E5:F54 G4:G54">
    <cfRule type="expression" dxfId="626" priority="20">
      <formula>$C4&gt;=$A$7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tabColor rgb="FF7030A0"/>
  </sheetPr>
  <dimension ref="A1:R45"/>
  <sheetViews>
    <sheetView showGridLines="0" topLeftCell="B1" zoomScale="80" zoomScaleNormal="80" zoomScaleSheetLayoutView="75" zoomScalePageLayoutView="80" workbookViewId="0">
      <selection activeCell="B1" sqref="B1"/>
    </sheetView>
  </sheetViews>
  <sheetFormatPr baseColWidth="10" defaultColWidth="10.85546875" defaultRowHeight="15" x14ac:dyDescent="0.25"/>
  <cols>
    <col min="1" max="1" width="8.5703125" style="76" hidden="1" customWidth="1"/>
    <col min="2" max="2" width="7.42578125" style="76" customWidth="1"/>
    <col min="3" max="4" width="14.140625" style="76" customWidth="1"/>
    <col min="5" max="5" width="22.28515625" style="76" customWidth="1"/>
    <col min="6" max="6" width="15.85546875" style="76" bestFit="1" customWidth="1"/>
    <col min="7" max="7" width="14.140625" style="76" customWidth="1"/>
    <col min="8" max="8" width="27" style="76" customWidth="1"/>
    <col min="9" max="9" width="14.7109375" style="76" bestFit="1" customWidth="1"/>
    <col min="10" max="14" width="11.42578125" style="76" bestFit="1" customWidth="1"/>
    <col min="15" max="15" width="8" style="76" customWidth="1"/>
    <col min="16" max="16" width="4.42578125" style="76" customWidth="1"/>
    <col min="17" max="16384" width="10.85546875" style="76"/>
  </cols>
  <sheetData>
    <row r="1" spans="1:18" x14ac:dyDescent="0.25">
      <c r="N1" s="211"/>
      <c r="O1" s="211"/>
      <c r="P1" s="211"/>
      <c r="Q1" s="211"/>
      <c r="R1" s="211"/>
    </row>
    <row r="2" spans="1:18" x14ac:dyDescent="0.25">
      <c r="D2" s="260" t="s">
        <v>0</v>
      </c>
      <c r="E2" s="260" t="s">
        <v>182</v>
      </c>
      <c r="N2" s="211"/>
      <c r="O2" s="211"/>
      <c r="P2" s="211"/>
      <c r="Q2" s="211"/>
      <c r="R2" s="211"/>
    </row>
    <row r="3" spans="1:18" x14ac:dyDescent="0.25">
      <c r="A3" s="212">
        <f ca="1">ROUNDDOWN(D3,-1)</f>
        <v>0</v>
      </c>
      <c r="C3" s="76" t="s">
        <v>202</v>
      </c>
      <c r="D3" s="120">
        <f t="array" aca="1" ref="D3" ca="1">MIN(IF(rngSumaPuntos&gt;0,rngSumaPuntos))</f>
        <v>0</v>
      </c>
      <c r="E3" s="213"/>
      <c r="N3" s="211"/>
      <c r="O3" s="211"/>
      <c r="P3" s="211"/>
      <c r="Q3" s="211"/>
      <c r="R3" s="211"/>
    </row>
    <row r="4" spans="1:18" x14ac:dyDescent="0.25">
      <c r="C4" s="76" t="s">
        <v>203</v>
      </c>
      <c r="D4" s="120">
        <f ca="1">MAX(rngSumaPuntos)</f>
        <v>0</v>
      </c>
      <c r="E4" s="213"/>
      <c r="N4" s="211"/>
      <c r="O4" s="211"/>
      <c r="P4" s="211"/>
      <c r="Q4" s="211"/>
      <c r="R4" s="211"/>
    </row>
    <row r="5" spans="1:18" x14ac:dyDescent="0.25">
      <c r="N5" s="211"/>
      <c r="O5" s="211"/>
      <c r="P5" s="211"/>
      <c r="Q5" s="211"/>
      <c r="R5" s="211"/>
    </row>
    <row r="6" spans="1:18" x14ac:dyDescent="0.25">
      <c r="D6" s="214" t="s">
        <v>197</v>
      </c>
      <c r="E6" s="215" t="s">
        <v>201</v>
      </c>
      <c r="N6" s="211"/>
      <c r="O6" s="211"/>
      <c r="P6" s="211"/>
      <c r="Q6" s="211"/>
      <c r="R6" s="211"/>
    </row>
    <row r="7" spans="1:18" x14ac:dyDescent="0.25">
      <c r="N7" s="211"/>
      <c r="O7" s="211"/>
      <c r="P7" s="211"/>
      <c r="Q7" s="211"/>
      <c r="R7" s="211"/>
    </row>
    <row r="8" spans="1:18" x14ac:dyDescent="0.25">
      <c r="N8" s="211"/>
      <c r="O8" s="211"/>
      <c r="P8" s="211"/>
      <c r="Q8" s="211"/>
      <c r="R8" s="211"/>
    </row>
    <row r="9" spans="1:18" x14ac:dyDescent="0.25">
      <c r="H9" s="216"/>
      <c r="N9" s="211"/>
      <c r="O9" s="211"/>
      <c r="P9" s="211"/>
      <c r="Q9" s="211"/>
      <c r="R9" s="211"/>
    </row>
    <row r="45" spans="11:11" x14ac:dyDescent="0.25">
      <c r="K45" s="217"/>
    </row>
  </sheetData>
  <pageMargins left="0.70866141732283472" right="0.70866141732283472" top="0.74803149606299213" bottom="0.74803149606299213" header="0.31496062992125984" footer="0.31496062992125984"/>
  <pageSetup paperSize="9" scale="5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'11_Asignación_Salarios_Puntos'!$H$3:$H$7</xm:f>
          </x14:formula1>
          <xm:sqref>E6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tabColor rgb="FF7030A0"/>
  </sheetPr>
  <dimension ref="A1:O63"/>
  <sheetViews>
    <sheetView zoomScale="70" zoomScaleNormal="70" zoomScalePageLayoutView="70" workbookViewId="0">
      <selection activeCell="I3" sqref="I3"/>
    </sheetView>
  </sheetViews>
  <sheetFormatPr baseColWidth="10" defaultRowHeight="15" x14ac:dyDescent="0.25"/>
  <cols>
    <col min="1" max="1" width="6.28515625" bestFit="1" customWidth="1"/>
    <col min="2" max="2" width="9.7109375" bestFit="1" customWidth="1"/>
    <col min="3" max="3" width="28.28515625" bestFit="1" customWidth="1"/>
    <col min="4" max="4" width="29.140625" bestFit="1" customWidth="1"/>
    <col min="5" max="5" width="12" bestFit="1" customWidth="1"/>
    <col min="6" max="6" width="31" bestFit="1" customWidth="1"/>
    <col min="7" max="7" width="29.42578125" bestFit="1" customWidth="1"/>
    <col min="8" max="8" width="40.28515625" bestFit="1" customWidth="1"/>
    <col min="9" max="10" width="8.7109375" bestFit="1" customWidth="1"/>
    <col min="11" max="11" width="10.5703125" bestFit="1" customWidth="1"/>
    <col min="12" max="12" width="14.28515625" bestFit="1" customWidth="1"/>
    <col min="13" max="13" width="12" bestFit="1" customWidth="1"/>
    <col min="14" max="14" width="8.7109375" bestFit="1" customWidth="1"/>
    <col min="15" max="15" width="10" bestFit="1" customWidth="1"/>
  </cols>
  <sheetData>
    <row r="1" spans="1:15" x14ac:dyDescent="0.25">
      <c r="G1" s="28"/>
      <c r="H1" s="28"/>
      <c r="I1" s="33" t="s">
        <v>191</v>
      </c>
      <c r="J1" s="33" t="s">
        <v>192</v>
      </c>
      <c r="K1" s="33" t="s">
        <v>158</v>
      </c>
      <c r="L1" s="33"/>
      <c r="M1" s="33" t="s">
        <v>193</v>
      </c>
      <c r="N1" s="33" t="s">
        <v>194</v>
      </c>
      <c r="O1" s="33" t="s">
        <v>195</v>
      </c>
    </row>
    <row r="2" spans="1:15" x14ac:dyDescent="0.25">
      <c r="G2" s="28"/>
      <c r="H2" s="28"/>
      <c r="I2" s="33" t="s">
        <v>183</v>
      </c>
      <c r="J2" s="33" t="s">
        <v>157</v>
      </c>
      <c r="K2" s="33" t="s">
        <v>184</v>
      </c>
      <c r="L2" s="33" t="s">
        <v>185</v>
      </c>
      <c r="M2" s="33"/>
      <c r="N2" s="33"/>
      <c r="O2" s="33"/>
    </row>
    <row r="3" spans="1:15" x14ac:dyDescent="0.25">
      <c r="G3" s="32" t="s">
        <v>186</v>
      </c>
      <c r="H3" s="32" t="s">
        <v>206</v>
      </c>
      <c r="I3" s="20" t="e">
        <f ca="1">+('11. Asignación_Salarios_Puntos'!E4-'11. Asignación_Salarios_Puntos'!E3)/(('11. Asignación_Salarios_Puntos'!D4)^3-'11. Asignación_Salarios_Puntos'!D3^3)</f>
        <v>#DIV/0!</v>
      </c>
      <c r="J3" s="20"/>
      <c r="K3" s="20"/>
      <c r="L3" s="20" t="e">
        <f ca="1">+'11. Asignación_Salarios_Puntos'!$E$3-I3*'11. Asignación_Salarios_Puntos'!D3*'11. Asignación_Salarios_Puntos'!D3*'11. Asignación_Salarios_Puntos'!D3</f>
        <v>#DIV/0!</v>
      </c>
      <c r="M3" s="20"/>
      <c r="N3" s="20"/>
      <c r="O3" s="20"/>
    </row>
    <row r="4" spans="1:15" x14ac:dyDescent="0.25">
      <c r="G4" s="32" t="s">
        <v>187</v>
      </c>
      <c r="H4" s="32" t="s">
        <v>207</v>
      </c>
      <c r="I4" s="20"/>
      <c r="J4" s="20" t="e">
        <f ca="1">+('11. Asignación_Salarios_Puntos'!E4-'11. Asignación_Salarios_Puntos'!E3)/(('11. Asignación_Salarios_Puntos'!D4)^2-'11. Asignación_Salarios_Puntos'!D3^2)</f>
        <v>#DIV/0!</v>
      </c>
      <c r="K4" s="20"/>
      <c r="L4" s="20" t="e">
        <f ca="1">+'11. Asignación_Salarios_Puntos'!$E$3-J4*'11. Asignación_Salarios_Puntos'!D3*'11. Asignación_Salarios_Puntos'!D3</f>
        <v>#DIV/0!</v>
      </c>
      <c r="M4" s="20"/>
      <c r="N4" s="20"/>
      <c r="O4" s="20"/>
    </row>
    <row r="5" spans="1:15" x14ac:dyDescent="0.25">
      <c r="G5" s="32" t="s">
        <v>188</v>
      </c>
      <c r="H5" s="32" t="s">
        <v>201</v>
      </c>
      <c r="I5" s="20"/>
      <c r="J5" s="20"/>
      <c r="K5" s="20" t="e">
        <f ca="1">+('11. Asignación_Salarios_Puntos'!E4-'11. Asignación_Salarios_Puntos'!E3)/('11. Asignación_Salarios_Puntos'!D4-'11. Asignación_Salarios_Puntos'!D3)</f>
        <v>#DIV/0!</v>
      </c>
      <c r="L5" s="20" t="e">
        <f ca="1">+'11. Asignación_Salarios_Puntos'!$E$3-'11. Asignación_Salarios_Puntos'!D3*K5</f>
        <v>#DIV/0!</v>
      </c>
      <c r="M5" s="20"/>
      <c r="N5" s="20"/>
      <c r="O5" s="20"/>
    </row>
    <row r="6" spans="1:15" x14ac:dyDescent="0.25">
      <c r="G6" s="32" t="s">
        <v>189</v>
      </c>
      <c r="H6" s="32" t="s">
        <v>208</v>
      </c>
      <c r="I6" s="20"/>
      <c r="J6" s="20"/>
      <c r="K6" s="20"/>
      <c r="L6" s="20" t="e">
        <f ca="1">+'11. Asignación_Salarios_Puntos'!$E$3-M6*'11. Asignación_Salarios_Puntos'!D3^(1/2)</f>
        <v>#DIV/0!</v>
      </c>
      <c r="M6" s="20" t="e">
        <f ca="1">+('11. Asignación_Salarios_Puntos'!E4-'11. Asignación_Salarios_Puntos'!E3)/(('11. Asignación_Salarios_Puntos'!D4)^(1/2)-('11. Asignación_Salarios_Puntos'!D3)^(1/2))</f>
        <v>#DIV/0!</v>
      </c>
      <c r="N6" s="20"/>
      <c r="O6" s="20"/>
    </row>
    <row r="7" spans="1:15" x14ac:dyDescent="0.25">
      <c r="G7" s="32" t="s">
        <v>190</v>
      </c>
      <c r="H7" s="32" t="s">
        <v>209</v>
      </c>
      <c r="I7" s="20"/>
      <c r="J7" s="20"/>
      <c r="K7" s="20"/>
      <c r="L7" s="20" t="e">
        <f ca="1">+'11. Asignación_Salarios_Puntos'!$E$3-O7*'11. Asignación_Salarios_Puntos'!D3^(1/4)</f>
        <v>#DIV/0!</v>
      </c>
      <c r="M7" s="20"/>
      <c r="N7" s="20"/>
      <c r="O7" s="20" t="e">
        <f ca="1">+('11. Asignación_Salarios_Puntos'!E4-'11. Asignación_Salarios_Puntos'!E3)/(('11. Asignación_Salarios_Puntos'!D4)^(1/4)-'11. Asignación_Salarios_Puntos'!D3^(1/4))</f>
        <v>#DIV/0!</v>
      </c>
    </row>
    <row r="8" spans="1:15" x14ac:dyDescent="0.25">
      <c r="G8" s="28"/>
      <c r="H8" s="31" t="s">
        <v>196</v>
      </c>
      <c r="I8" s="34">
        <f>+VLOOKUP('11. Asignación_Salarios_Puntos'!E6,H3:O7,2,FALSE)</f>
        <v>0</v>
      </c>
      <c r="J8" s="34">
        <f>+VLOOKUP('11. Asignación_Salarios_Puntos'!E6,H3:O7,3,FALSE)</f>
        <v>0</v>
      </c>
      <c r="K8" s="34" t="e">
        <f ca="1">+VLOOKUP('11. Asignación_Salarios_Puntos'!E6,H3:O7,4,FALSE)</f>
        <v>#DIV/0!</v>
      </c>
      <c r="L8" s="34" t="e">
        <f ca="1">+VLOOKUP('11. Asignación_Salarios_Puntos'!E6,H3:O7,5,FALSE)</f>
        <v>#DIV/0!</v>
      </c>
      <c r="M8" s="34">
        <f>+VLOOKUP('11. Asignación_Salarios_Puntos'!E6,H3:O7,6,FALSE)</f>
        <v>0</v>
      </c>
      <c r="N8" s="34">
        <f>+VLOOKUP('11. Asignación_Salarios_Puntos'!E6,H3:O7,7,FALSE)</f>
        <v>0</v>
      </c>
      <c r="O8" s="34">
        <f>+VLOOKUP('11. Asignación_Salarios_Puntos'!E6,H3:O7,8,FALSE)</f>
        <v>0</v>
      </c>
    </row>
    <row r="10" spans="1:15" x14ac:dyDescent="0.25">
      <c r="A10" s="28"/>
      <c r="B10" s="28"/>
      <c r="C10" s="28"/>
      <c r="D10" s="28"/>
      <c r="E10" s="28"/>
      <c r="F10" s="28"/>
      <c r="G10" s="28"/>
      <c r="H10" s="29"/>
    </row>
    <row r="11" spans="1:15" x14ac:dyDescent="0.25">
      <c r="A11" s="28"/>
      <c r="B11" s="33" t="s">
        <v>0</v>
      </c>
      <c r="C11" s="66" t="str">
        <f>+'11_Asignación_Salarios_Puntos'!H3</f>
        <v>Curva inferior abierta</v>
      </c>
      <c r="D11" s="66" t="str">
        <f>+'11_Asignación_Salarios_Puntos'!H4</f>
        <v>Curva inferior cerrada</v>
      </c>
      <c r="E11" s="66" t="str">
        <f>+'11_Asignación_Salarios_Puntos'!H5</f>
        <v>Recta</v>
      </c>
      <c r="F11" s="66" t="str">
        <f>+'11_Asignación_Salarios_Puntos'!H6</f>
        <v xml:space="preserve">Curva superior cerrada </v>
      </c>
      <c r="G11" s="66" t="str">
        <f>+'11_Asignación_Salarios_Puntos'!H7</f>
        <v>Curva superior abierta</v>
      </c>
      <c r="H11" s="37" t="str">
        <f>"Elegida "&amp;'11. Asignación_Salarios_Puntos'!E6</f>
        <v>Elegida Recta</v>
      </c>
    </row>
    <row r="12" spans="1:15" x14ac:dyDescent="0.25">
      <c r="A12" s="28">
        <v>0</v>
      </c>
      <c r="B12" s="36">
        <f ca="1">+IF(A12&gt;='11. Asignación_Salarios_Puntos'!$A$3,A12,"")</f>
        <v>0</v>
      </c>
      <c r="C12" s="35" t="e">
        <f ca="1">IF(B12="",NA(),IF('11_Asignación_Salarios_Puntos'!$I$3*B12^3+'11_Asignación_Salarios_Puntos'!$J$3*B12^2+'11_Asignación_Salarios_Puntos'!$K$3*B12+'11_Asignación_Salarios_Puntos'!$L$3&gt;'11. Asignación_Salarios_Puntos'!$E$4,NA(),'11_Asignación_Salarios_Puntos'!$I$3*B12^3+'11_Asignación_Salarios_Puntos'!$J$3*B12^2+'11_Asignación_Salarios_Puntos'!$K$3*B12+'11_Asignación_Salarios_Puntos'!$L$3))</f>
        <v>#DIV/0!</v>
      </c>
      <c r="D12" s="35" t="e">
        <f ca="1">IF(B12="",NA(),IF('11_Asignación_Salarios_Puntos'!$I$4*B12^3+'11_Asignación_Salarios_Puntos'!$J$4*B12^2+'11_Asignación_Salarios_Puntos'!$K$4*B12+'11_Asignación_Salarios_Puntos'!$L$4&gt;'11. Asignación_Salarios_Puntos'!$E$4,NA(),'11_Asignación_Salarios_Puntos'!$I$4*B12^3+'11_Asignación_Salarios_Puntos'!$J$4*B12^2+'11_Asignación_Salarios_Puntos'!$K$4*B12+'11_Asignación_Salarios_Puntos'!$L$4))</f>
        <v>#DIV/0!</v>
      </c>
      <c r="E12" s="35" t="e">
        <f ca="1">IF(B12="",NA(),IF('11_Asignación_Salarios_Puntos'!$I$5*B12^3+'11_Asignación_Salarios_Puntos'!$J$5*B12^2+'11_Asignación_Salarios_Puntos'!$K$5*B12+'11_Asignación_Salarios_Puntos'!$L$5&gt;'11. Asignación_Salarios_Puntos'!$E$4,NA(),'11_Asignación_Salarios_Puntos'!$I$5*B12^3+'11_Asignación_Salarios_Puntos'!$J$5*B12^2+'11_Asignación_Salarios_Puntos'!$K$5*B12+'11_Asignación_Salarios_Puntos'!$L$5))</f>
        <v>#DIV/0!</v>
      </c>
      <c r="F12" s="35" t="e">
        <f ca="1">IF(B12="",NA(),IF('11_Asignación_Salarios_Puntos'!$O$7*B12^(1/4)+'11_Asignación_Salarios_Puntos'!$J$7*B12^(1/2)+'11_Asignación_Salarios_Puntos'!$K$7*B12+'11_Asignación_Salarios_Puntos'!$L$7&gt;'11. Asignación_Salarios_Puntos'!$E$4,NA(),'11_Asignación_Salarios_Puntos'!$O$7*B12^(1/4)+'11_Asignación_Salarios_Puntos'!$J$7*B12^(1/2)+'11_Asignación_Salarios_Puntos'!$K$7*B12+'11_Asignación_Salarios_Puntos'!$L$7))</f>
        <v>#DIV/0!</v>
      </c>
      <c r="G12" s="35" t="e">
        <f ca="1">IF(B12="",NA(),IF('11_Asignación_Salarios_Puntos'!$I$6*B12^(1/3)+'11_Asignación_Salarios_Puntos'!$M$6*B12^(1/2)+'11_Asignación_Salarios_Puntos'!$K$6*B12+'11_Asignación_Salarios_Puntos'!$L$6&gt;'11. Asignación_Salarios_Puntos'!$E$4,NA(),'11_Asignación_Salarios_Puntos'!$I$6*B12^(1/3)+'11_Asignación_Salarios_Puntos'!$M$6*B12^(1/2)+'11_Asignación_Salarios_Puntos'!$K$6*B12+'11_Asignación_Salarios_Puntos'!$L$6))</f>
        <v>#DIV/0!</v>
      </c>
      <c r="H12" s="38" t="e">
        <f ca="1">IF(B12="",NA(),IF(pto_x3*(A12^3)+pto_x2*(A12^2)+pto_x*A12+pto_d+pto_x12*(A12^(1/2))+pto_x13*(A12^(1/3))+pto_x14*(A12^(1/4))&gt;'11. Asignación_Salarios_Puntos'!$E$4,NA(),pto_x3*(A12^3)+pto_x2*(A12^2)+pto_x*A12+pto_d+pto_x12*(A12^(1/2))+pto_x13*(A12^(1/3))+pto_x14*(A12^(1/4))))</f>
        <v>#DIV/0!</v>
      </c>
    </row>
    <row r="13" spans="1:15" x14ac:dyDescent="0.25">
      <c r="A13" s="28">
        <v>20</v>
      </c>
      <c r="B13" s="36">
        <f ca="1">+IF(A13&gt;='11. Asignación_Salarios_Puntos'!$A$3,A13,"")</f>
        <v>20</v>
      </c>
      <c r="C13" s="35" t="e">
        <f ca="1">IF(B13="",NA(),IF('11_Asignación_Salarios_Puntos'!$I$3*B13^3+'11_Asignación_Salarios_Puntos'!$J$3*B13^2+'11_Asignación_Salarios_Puntos'!$K$3*B13+'11_Asignación_Salarios_Puntos'!$L$3&gt;'11. Asignación_Salarios_Puntos'!$E$4,NA(),'11_Asignación_Salarios_Puntos'!$I$3*B13^3+'11_Asignación_Salarios_Puntos'!$J$3*B13^2+'11_Asignación_Salarios_Puntos'!$K$3*B13+'11_Asignación_Salarios_Puntos'!$L$3))</f>
        <v>#DIV/0!</v>
      </c>
      <c r="D13" s="35" t="e">
        <f ca="1">IF(B13="",NA(),IF('11_Asignación_Salarios_Puntos'!$I$4*B13^3+'11_Asignación_Salarios_Puntos'!$J$4*B13^2+'11_Asignación_Salarios_Puntos'!$K$4*B13+'11_Asignación_Salarios_Puntos'!$L$4&gt;'11. Asignación_Salarios_Puntos'!$E$4,NA(),'11_Asignación_Salarios_Puntos'!$I$4*B13^3+'11_Asignación_Salarios_Puntos'!$J$4*B13^2+'11_Asignación_Salarios_Puntos'!$K$4*B13+'11_Asignación_Salarios_Puntos'!$L$4))</f>
        <v>#DIV/0!</v>
      </c>
      <c r="E13" s="35" t="e">
        <f ca="1">IF(B13="",NA(),IF('11_Asignación_Salarios_Puntos'!$I$5*B13^3+'11_Asignación_Salarios_Puntos'!$J$5*B13^2+'11_Asignación_Salarios_Puntos'!$K$5*B13+'11_Asignación_Salarios_Puntos'!$L$5&gt;'11. Asignación_Salarios_Puntos'!$E$4,NA(),'11_Asignación_Salarios_Puntos'!$I$5*B13^3+'11_Asignación_Salarios_Puntos'!$J$5*B13^2+'11_Asignación_Salarios_Puntos'!$K$5*B13+'11_Asignación_Salarios_Puntos'!$L$5))</f>
        <v>#DIV/0!</v>
      </c>
      <c r="F13" s="35" t="e">
        <f ca="1">IF(B13="",NA(),IF('11_Asignación_Salarios_Puntos'!$O$7*B13^(1/4)+'11_Asignación_Salarios_Puntos'!$J$7*B13^(1/2)+'11_Asignación_Salarios_Puntos'!$K$7*B13+'11_Asignación_Salarios_Puntos'!$L$7&gt;'11. Asignación_Salarios_Puntos'!$E$4,NA(),'11_Asignación_Salarios_Puntos'!$O$7*B13^(1/4)+'11_Asignación_Salarios_Puntos'!$J$7*B13^(1/2)+'11_Asignación_Salarios_Puntos'!$K$7*B13+'11_Asignación_Salarios_Puntos'!$L$7))</f>
        <v>#DIV/0!</v>
      </c>
      <c r="G13" s="35" t="e">
        <f ca="1">IF(B13="",NA(),IF('11_Asignación_Salarios_Puntos'!$I$6*B13^(1/3)+'11_Asignación_Salarios_Puntos'!$M$6*B13^(1/2)+'11_Asignación_Salarios_Puntos'!$K$6*B13+'11_Asignación_Salarios_Puntos'!$L$6&gt;'11. Asignación_Salarios_Puntos'!$E$4,NA(),'11_Asignación_Salarios_Puntos'!$I$6*B13^(1/3)+'11_Asignación_Salarios_Puntos'!$M$6*B13^(1/2)+'11_Asignación_Salarios_Puntos'!$K$6*B13+'11_Asignación_Salarios_Puntos'!$L$6))</f>
        <v>#DIV/0!</v>
      </c>
      <c r="H13" s="38" t="e">
        <f ca="1">IF(B13="",NA(),IF(pto_x3*(A13^3)+pto_x2*(A13^2)+pto_x*A13+pto_d+pto_x12*(A13^(1/2))+pto_x13*(A13^(1/3))+pto_x14*(A13^(1/4))&gt;'11. Asignación_Salarios_Puntos'!$E$4,NA(),pto_x3*(A13^3)+pto_x2*(A13^2)+pto_x*A13+pto_d+pto_x12*(A13^(1/2))+pto_x13*(A13^(1/3))+pto_x14*(A13^(1/4))))</f>
        <v>#DIV/0!</v>
      </c>
    </row>
    <row r="14" spans="1:15" x14ac:dyDescent="0.25">
      <c r="A14" s="28">
        <v>40</v>
      </c>
      <c r="B14" s="36">
        <f ca="1">+IF(A14&gt;='11. Asignación_Salarios_Puntos'!$A$3,A14,"")</f>
        <v>40</v>
      </c>
      <c r="C14" s="35" t="e">
        <f ca="1">IF(B14="",NA(),IF('11_Asignación_Salarios_Puntos'!$I$3*B14^3+'11_Asignación_Salarios_Puntos'!$J$3*B14^2+'11_Asignación_Salarios_Puntos'!$K$3*B14+'11_Asignación_Salarios_Puntos'!$L$3&gt;'11. Asignación_Salarios_Puntos'!$E$4,NA(),'11_Asignación_Salarios_Puntos'!$I$3*B14^3+'11_Asignación_Salarios_Puntos'!$J$3*B14^2+'11_Asignación_Salarios_Puntos'!$K$3*B14+'11_Asignación_Salarios_Puntos'!$L$3))</f>
        <v>#DIV/0!</v>
      </c>
      <c r="D14" s="35" t="e">
        <f ca="1">IF(B14="",NA(),IF('11_Asignación_Salarios_Puntos'!$I$4*B14^3+'11_Asignación_Salarios_Puntos'!$J$4*B14^2+'11_Asignación_Salarios_Puntos'!$K$4*B14+'11_Asignación_Salarios_Puntos'!$L$4&gt;'11. Asignación_Salarios_Puntos'!$E$4,NA(),'11_Asignación_Salarios_Puntos'!$I$4*B14^3+'11_Asignación_Salarios_Puntos'!$J$4*B14^2+'11_Asignación_Salarios_Puntos'!$K$4*B14+'11_Asignación_Salarios_Puntos'!$L$4))</f>
        <v>#DIV/0!</v>
      </c>
      <c r="E14" s="35" t="e">
        <f ca="1">IF(B14="",NA(),IF('11_Asignación_Salarios_Puntos'!$I$5*B14^3+'11_Asignación_Salarios_Puntos'!$J$5*B14^2+'11_Asignación_Salarios_Puntos'!$K$5*B14+'11_Asignación_Salarios_Puntos'!$L$5&gt;'11. Asignación_Salarios_Puntos'!$E$4,NA(),'11_Asignación_Salarios_Puntos'!$I$5*B14^3+'11_Asignación_Salarios_Puntos'!$J$5*B14^2+'11_Asignación_Salarios_Puntos'!$K$5*B14+'11_Asignación_Salarios_Puntos'!$L$5))</f>
        <v>#DIV/0!</v>
      </c>
      <c r="F14" s="35" t="e">
        <f ca="1">IF(B14="",NA(),IF('11_Asignación_Salarios_Puntos'!$O$7*B14^(1/4)+'11_Asignación_Salarios_Puntos'!$J$7*B14^(1/2)+'11_Asignación_Salarios_Puntos'!$K$7*B14+'11_Asignación_Salarios_Puntos'!$L$7&gt;'11. Asignación_Salarios_Puntos'!$E$4,NA(),'11_Asignación_Salarios_Puntos'!$O$7*B14^(1/4)+'11_Asignación_Salarios_Puntos'!$J$7*B14^(1/2)+'11_Asignación_Salarios_Puntos'!$K$7*B14+'11_Asignación_Salarios_Puntos'!$L$7))</f>
        <v>#DIV/0!</v>
      </c>
      <c r="G14" s="35" t="e">
        <f ca="1">IF(B14="",NA(),IF('11_Asignación_Salarios_Puntos'!$I$6*B14^(1/3)+'11_Asignación_Salarios_Puntos'!$M$6*B14^(1/2)+'11_Asignación_Salarios_Puntos'!$K$6*B14+'11_Asignación_Salarios_Puntos'!$L$6&gt;'11. Asignación_Salarios_Puntos'!$E$4,NA(),'11_Asignación_Salarios_Puntos'!$I$6*B14^(1/3)+'11_Asignación_Salarios_Puntos'!$M$6*B14^(1/2)+'11_Asignación_Salarios_Puntos'!$K$6*B14+'11_Asignación_Salarios_Puntos'!$L$6))</f>
        <v>#DIV/0!</v>
      </c>
      <c r="H14" s="38" t="e">
        <f ca="1">IF(B14="",NA(),IF(pto_x3*(A14^3)+pto_x2*(A14^2)+pto_x*A14+pto_d+pto_x12*(A14^(1/2))+pto_x13*(A14^(1/3))+pto_x14*(A14^(1/4))&gt;'11. Asignación_Salarios_Puntos'!$E$4,NA(),pto_x3*(A14^3)+pto_x2*(A14^2)+pto_x*A14+pto_d+pto_x12*(A14^(1/2))+pto_x13*(A14^(1/3))+pto_x14*(A14^(1/4))))</f>
        <v>#DIV/0!</v>
      </c>
    </row>
    <row r="15" spans="1:15" x14ac:dyDescent="0.25">
      <c r="A15" s="28">
        <v>60</v>
      </c>
      <c r="B15" s="36">
        <f ca="1">+IF(A15&gt;='11. Asignación_Salarios_Puntos'!$A$3,A15,"")</f>
        <v>60</v>
      </c>
      <c r="C15" s="35" t="e">
        <f ca="1">IF(B15="",NA(),IF('11_Asignación_Salarios_Puntos'!$I$3*B15^3+'11_Asignación_Salarios_Puntos'!$J$3*B15^2+'11_Asignación_Salarios_Puntos'!$K$3*B15+'11_Asignación_Salarios_Puntos'!$L$3&gt;'11. Asignación_Salarios_Puntos'!$E$4,NA(),'11_Asignación_Salarios_Puntos'!$I$3*B15^3+'11_Asignación_Salarios_Puntos'!$J$3*B15^2+'11_Asignación_Salarios_Puntos'!$K$3*B15+'11_Asignación_Salarios_Puntos'!$L$3))</f>
        <v>#DIV/0!</v>
      </c>
      <c r="D15" s="35" t="e">
        <f ca="1">IF(B15="",NA(),IF('11_Asignación_Salarios_Puntos'!$I$4*B15^3+'11_Asignación_Salarios_Puntos'!$J$4*B15^2+'11_Asignación_Salarios_Puntos'!$K$4*B15+'11_Asignación_Salarios_Puntos'!$L$4&gt;'11. Asignación_Salarios_Puntos'!$E$4,NA(),'11_Asignación_Salarios_Puntos'!$I$4*B15^3+'11_Asignación_Salarios_Puntos'!$J$4*B15^2+'11_Asignación_Salarios_Puntos'!$K$4*B15+'11_Asignación_Salarios_Puntos'!$L$4))</f>
        <v>#DIV/0!</v>
      </c>
      <c r="E15" s="35" t="e">
        <f ca="1">IF(B15="",NA(),IF('11_Asignación_Salarios_Puntos'!$I$5*B15^3+'11_Asignación_Salarios_Puntos'!$J$5*B15^2+'11_Asignación_Salarios_Puntos'!$K$5*B15+'11_Asignación_Salarios_Puntos'!$L$5&gt;'11. Asignación_Salarios_Puntos'!$E$4,NA(),'11_Asignación_Salarios_Puntos'!$I$5*B15^3+'11_Asignación_Salarios_Puntos'!$J$5*B15^2+'11_Asignación_Salarios_Puntos'!$K$5*B15+'11_Asignación_Salarios_Puntos'!$L$5))</f>
        <v>#DIV/0!</v>
      </c>
      <c r="F15" s="35" t="e">
        <f ca="1">IF(B15="",NA(),IF('11_Asignación_Salarios_Puntos'!$O$7*B15^(1/4)+'11_Asignación_Salarios_Puntos'!$J$7*B15^(1/2)+'11_Asignación_Salarios_Puntos'!$K$7*B15+'11_Asignación_Salarios_Puntos'!$L$7&gt;'11. Asignación_Salarios_Puntos'!$E$4,NA(),'11_Asignación_Salarios_Puntos'!$O$7*B15^(1/4)+'11_Asignación_Salarios_Puntos'!$J$7*B15^(1/2)+'11_Asignación_Salarios_Puntos'!$K$7*B15+'11_Asignación_Salarios_Puntos'!$L$7))</f>
        <v>#DIV/0!</v>
      </c>
      <c r="G15" s="35" t="e">
        <f ca="1">IF(B15="",NA(),IF('11_Asignación_Salarios_Puntos'!$I$6*B15^(1/3)+'11_Asignación_Salarios_Puntos'!$M$6*B15^(1/2)+'11_Asignación_Salarios_Puntos'!$K$6*B15+'11_Asignación_Salarios_Puntos'!$L$6&gt;'11. Asignación_Salarios_Puntos'!$E$4,NA(),'11_Asignación_Salarios_Puntos'!$I$6*B15^(1/3)+'11_Asignación_Salarios_Puntos'!$M$6*B15^(1/2)+'11_Asignación_Salarios_Puntos'!$K$6*B15+'11_Asignación_Salarios_Puntos'!$L$6))</f>
        <v>#DIV/0!</v>
      </c>
      <c r="H15" s="38" t="e">
        <f ca="1">IF(B15="",NA(),IF(pto_x3*(A15^3)+pto_x2*(A15^2)+pto_x*A15+pto_d+pto_x12*(A15^(1/2))+pto_x13*(A15^(1/3))+pto_x14*(A15^(1/4))&gt;'11. Asignación_Salarios_Puntos'!$E$4,NA(),pto_x3*(A15^3)+pto_x2*(A15^2)+pto_x*A15+pto_d+pto_x12*(A15^(1/2))+pto_x13*(A15^(1/3))+pto_x14*(A15^(1/4))))</f>
        <v>#DIV/0!</v>
      </c>
    </row>
    <row r="16" spans="1:15" x14ac:dyDescent="0.25">
      <c r="A16" s="28">
        <v>80</v>
      </c>
      <c r="B16" s="36">
        <f ca="1">+IF(A16&gt;='11. Asignación_Salarios_Puntos'!$A$3,A16,"")</f>
        <v>80</v>
      </c>
      <c r="C16" s="35" t="e">
        <f ca="1">IF(B16="",NA(),IF('11_Asignación_Salarios_Puntos'!$I$3*B16^3+'11_Asignación_Salarios_Puntos'!$J$3*B16^2+'11_Asignación_Salarios_Puntos'!$K$3*B16+'11_Asignación_Salarios_Puntos'!$L$3&gt;'11. Asignación_Salarios_Puntos'!$E$4,NA(),'11_Asignación_Salarios_Puntos'!$I$3*B16^3+'11_Asignación_Salarios_Puntos'!$J$3*B16^2+'11_Asignación_Salarios_Puntos'!$K$3*B16+'11_Asignación_Salarios_Puntos'!$L$3))</f>
        <v>#DIV/0!</v>
      </c>
      <c r="D16" s="35" t="e">
        <f ca="1">IF(B16="",NA(),IF('11_Asignación_Salarios_Puntos'!$I$4*B16^3+'11_Asignación_Salarios_Puntos'!$J$4*B16^2+'11_Asignación_Salarios_Puntos'!$K$4*B16+'11_Asignación_Salarios_Puntos'!$L$4&gt;'11. Asignación_Salarios_Puntos'!$E$4,NA(),'11_Asignación_Salarios_Puntos'!$I$4*B16^3+'11_Asignación_Salarios_Puntos'!$J$4*B16^2+'11_Asignación_Salarios_Puntos'!$K$4*B16+'11_Asignación_Salarios_Puntos'!$L$4))</f>
        <v>#DIV/0!</v>
      </c>
      <c r="E16" s="35" t="e">
        <f ca="1">IF(B16="",NA(),IF('11_Asignación_Salarios_Puntos'!$I$5*B16^3+'11_Asignación_Salarios_Puntos'!$J$5*B16^2+'11_Asignación_Salarios_Puntos'!$K$5*B16+'11_Asignación_Salarios_Puntos'!$L$5&gt;'11. Asignación_Salarios_Puntos'!$E$4,NA(),'11_Asignación_Salarios_Puntos'!$I$5*B16^3+'11_Asignación_Salarios_Puntos'!$J$5*B16^2+'11_Asignación_Salarios_Puntos'!$K$5*B16+'11_Asignación_Salarios_Puntos'!$L$5))</f>
        <v>#DIV/0!</v>
      </c>
      <c r="F16" s="35" t="e">
        <f ca="1">IF(B16="",NA(),IF('11_Asignación_Salarios_Puntos'!$O$7*B16^(1/4)+'11_Asignación_Salarios_Puntos'!$J$7*B16^(1/2)+'11_Asignación_Salarios_Puntos'!$K$7*B16+'11_Asignación_Salarios_Puntos'!$L$7&gt;'11. Asignación_Salarios_Puntos'!$E$4,NA(),'11_Asignación_Salarios_Puntos'!$O$7*B16^(1/4)+'11_Asignación_Salarios_Puntos'!$J$7*B16^(1/2)+'11_Asignación_Salarios_Puntos'!$K$7*B16+'11_Asignación_Salarios_Puntos'!$L$7))</f>
        <v>#DIV/0!</v>
      </c>
      <c r="G16" s="35" t="e">
        <f ca="1">IF(B16="",NA(),IF('11_Asignación_Salarios_Puntos'!$I$6*B16^(1/3)+'11_Asignación_Salarios_Puntos'!$M$6*B16^(1/2)+'11_Asignación_Salarios_Puntos'!$K$6*B16+'11_Asignación_Salarios_Puntos'!$L$6&gt;'11. Asignación_Salarios_Puntos'!$E$4,NA(),'11_Asignación_Salarios_Puntos'!$I$6*B16^(1/3)+'11_Asignación_Salarios_Puntos'!$M$6*B16^(1/2)+'11_Asignación_Salarios_Puntos'!$K$6*B16+'11_Asignación_Salarios_Puntos'!$L$6))</f>
        <v>#DIV/0!</v>
      </c>
      <c r="H16" s="38" t="e">
        <f ca="1">IF(B16="",NA(),IF(pto_x3*(A16^3)+pto_x2*(A16^2)+pto_x*A16+pto_d+pto_x12*(A16^(1/2))+pto_x13*(A16^(1/3))+pto_x14*(A16^(1/4))&gt;'11. Asignación_Salarios_Puntos'!$E$4,NA(),pto_x3*(A16^3)+pto_x2*(A16^2)+pto_x*A16+pto_d+pto_x12*(A16^(1/2))+pto_x13*(A16^(1/3))+pto_x14*(A16^(1/4))))</f>
        <v>#DIV/0!</v>
      </c>
    </row>
    <row r="17" spans="1:8" x14ac:dyDescent="0.25">
      <c r="A17" s="28">
        <v>100</v>
      </c>
      <c r="B17" s="36">
        <f ca="1">+IF(A17&gt;='11. Asignación_Salarios_Puntos'!$A$3,A17,"")</f>
        <v>100</v>
      </c>
      <c r="C17" s="35" t="e">
        <f ca="1">IF(B17="",NA(),IF('11_Asignación_Salarios_Puntos'!$I$3*B17^3+'11_Asignación_Salarios_Puntos'!$J$3*B17^2+'11_Asignación_Salarios_Puntos'!$K$3*B17+'11_Asignación_Salarios_Puntos'!$L$3&gt;'11. Asignación_Salarios_Puntos'!$E$4,NA(),'11_Asignación_Salarios_Puntos'!$I$3*B17^3+'11_Asignación_Salarios_Puntos'!$J$3*B17^2+'11_Asignación_Salarios_Puntos'!$K$3*B17+'11_Asignación_Salarios_Puntos'!$L$3))</f>
        <v>#DIV/0!</v>
      </c>
      <c r="D17" s="35" t="e">
        <f ca="1">IF(B17="",NA(),IF('11_Asignación_Salarios_Puntos'!$I$4*B17^3+'11_Asignación_Salarios_Puntos'!$J$4*B17^2+'11_Asignación_Salarios_Puntos'!$K$4*B17+'11_Asignación_Salarios_Puntos'!$L$4&gt;'11. Asignación_Salarios_Puntos'!$E$4,NA(),'11_Asignación_Salarios_Puntos'!$I$4*B17^3+'11_Asignación_Salarios_Puntos'!$J$4*B17^2+'11_Asignación_Salarios_Puntos'!$K$4*B17+'11_Asignación_Salarios_Puntos'!$L$4))</f>
        <v>#DIV/0!</v>
      </c>
      <c r="E17" s="35" t="e">
        <f ca="1">IF(B17="",NA(),IF('11_Asignación_Salarios_Puntos'!$I$5*B17^3+'11_Asignación_Salarios_Puntos'!$J$5*B17^2+'11_Asignación_Salarios_Puntos'!$K$5*B17+'11_Asignación_Salarios_Puntos'!$L$5&gt;'11. Asignación_Salarios_Puntos'!$E$4,NA(),'11_Asignación_Salarios_Puntos'!$I$5*B17^3+'11_Asignación_Salarios_Puntos'!$J$5*B17^2+'11_Asignación_Salarios_Puntos'!$K$5*B17+'11_Asignación_Salarios_Puntos'!$L$5))</f>
        <v>#DIV/0!</v>
      </c>
      <c r="F17" s="35" t="e">
        <f ca="1">IF(B17="",NA(),IF('11_Asignación_Salarios_Puntos'!$O$7*B17^(1/4)+'11_Asignación_Salarios_Puntos'!$J$7*B17^(1/2)+'11_Asignación_Salarios_Puntos'!$K$7*B17+'11_Asignación_Salarios_Puntos'!$L$7&gt;'11. Asignación_Salarios_Puntos'!$E$4,NA(),'11_Asignación_Salarios_Puntos'!$O$7*B17^(1/4)+'11_Asignación_Salarios_Puntos'!$J$7*B17^(1/2)+'11_Asignación_Salarios_Puntos'!$K$7*B17+'11_Asignación_Salarios_Puntos'!$L$7))</f>
        <v>#DIV/0!</v>
      </c>
      <c r="G17" s="35" t="e">
        <f ca="1">IF(B17="",NA(),IF('11_Asignación_Salarios_Puntos'!$I$6*B17^(1/3)+'11_Asignación_Salarios_Puntos'!$M$6*B17^(1/2)+'11_Asignación_Salarios_Puntos'!$K$6*B17+'11_Asignación_Salarios_Puntos'!$L$6&gt;'11. Asignación_Salarios_Puntos'!$E$4,NA(),'11_Asignación_Salarios_Puntos'!$I$6*B17^(1/3)+'11_Asignación_Salarios_Puntos'!$M$6*B17^(1/2)+'11_Asignación_Salarios_Puntos'!$K$6*B17+'11_Asignación_Salarios_Puntos'!$L$6))</f>
        <v>#DIV/0!</v>
      </c>
      <c r="H17" s="38" t="e">
        <f ca="1">IF(B17="",NA(),IF(pto_x3*(A17^3)+pto_x2*(A17^2)+pto_x*A17+pto_d+pto_x12*(A17^(1/2))+pto_x13*(A17^(1/3))+pto_x14*(A17^(1/4))&gt;'11. Asignación_Salarios_Puntos'!$E$4,NA(),pto_x3*(A17^3)+pto_x2*(A17^2)+pto_x*A17+pto_d+pto_x12*(A17^(1/2))+pto_x13*(A17^(1/3))+pto_x14*(A17^(1/4))))</f>
        <v>#DIV/0!</v>
      </c>
    </row>
    <row r="18" spans="1:8" x14ac:dyDescent="0.25">
      <c r="A18" s="28">
        <v>120</v>
      </c>
      <c r="B18" s="36">
        <f ca="1">+IF(A18&gt;='11. Asignación_Salarios_Puntos'!$A$3,A18,"")</f>
        <v>120</v>
      </c>
      <c r="C18" s="35" t="e">
        <f ca="1">IF(B18="",NA(),IF('11_Asignación_Salarios_Puntos'!$I$3*B18^3+'11_Asignación_Salarios_Puntos'!$J$3*B18^2+'11_Asignación_Salarios_Puntos'!$K$3*B18+'11_Asignación_Salarios_Puntos'!$L$3&gt;'11. Asignación_Salarios_Puntos'!$E$4,NA(),'11_Asignación_Salarios_Puntos'!$I$3*B18^3+'11_Asignación_Salarios_Puntos'!$J$3*B18^2+'11_Asignación_Salarios_Puntos'!$K$3*B18+'11_Asignación_Salarios_Puntos'!$L$3))</f>
        <v>#DIV/0!</v>
      </c>
      <c r="D18" s="35" t="e">
        <f ca="1">IF(B18="",NA(),IF('11_Asignación_Salarios_Puntos'!$I$4*B18^3+'11_Asignación_Salarios_Puntos'!$J$4*B18^2+'11_Asignación_Salarios_Puntos'!$K$4*B18+'11_Asignación_Salarios_Puntos'!$L$4&gt;'11. Asignación_Salarios_Puntos'!$E$4,NA(),'11_Asignación_Salarios_Puntos'!$I$4*B18^3+'11_Asignación_Salarios_Puntos'!$J$4*B18^2+'11_Asignación_Salarios_Puntos'!$K$4*B18+'11_Asignación_Salarios_Puntos'!$L$4))</f>
        <v>#DIV/0!</v>
      </c>
      <c r="E18" s="35" t="e">
        <f ca="1">IF(B18="",NA(),IF('11_Asignación_Salarios_Puntos'!$I$5*B18^3+'11_Asignación_Salarios_Puntos'!$J$5*B18^2+'11_Asignación_Salarios_Puntos'!$K$5*B18+'11_Asignación_Salarios_Puntos'!$L$5&gt;'11. Asignación_Salarios_Puntos'!$E$4,NA(),'11_Asignación_Salarios_Puntos'!$I$5*B18^3+'11_Asignación_Salarios_Puntos'!$J$5*B18^2+'11_Asignación_Salarios_Puntos'!$K$5*B18+'11_Asignación_Salarios_Puntos'!$L$5))</f>
        <v>#DIV/0!</v>
      </c>
      <c r="F18" s="35" t="e">
        <f ca="1">IF(B18="",NA(),IF('11_Asignación_Salarios_Puntos'!$O$7*B18^(1/4)+'11_Asignación_Salarios_Puntos'!$J$7*B18^(1/2)+'11_Asignación_Salarios_Puntos'!$K$7*B18+'11_Asignación_Salarios_Puntos'!$L$7&gt;'11. Asignación_Salarios_Puntos'!$E$4,NA(),'11_Asignación_Salarios_Puntos'!$O$7*B18^(1/4)+'11_Asignación_Salarios_Puntos'!$J$7*B18^(1/2)+'11_Asignación_Salarios_Puntos'!$K$7*B18+'11_Asignación_Salarios_Puntos'!$L$7))</f>
        <v>#DIV/0!</v>
      </c>
      <c r="G18" s="35" t="e">
        <f ca="1">IF(B18="",NA(),IF('11_Asignación_Salarios_Puntos'!$I$6*B18^(1/3)+'11_Asignación_Salarios_Puntos'!$M$6*B18^(1/2)+'11_Asignación_Salarios_Puntos'!$K$6*B18+'11_Asignación_Salarios_Puntos'!$L$6&gt;'11. Asignación_Salarios_Puntos'!$E$4,NA(),'11_Asignación_Salarios_Puntos'!$I$6*B18^(1/3)+'11_Asignación_Salarios_Puntos'!$M$6*B18^(1/2)+'11_Asignación_Salarios_Puntos'!$K$6*B18+'11_Asignación_Salarios_Puntos'!$L$6))</f>
        <v>#DIV/0!</v>
      </c>
      <c r="H18" s="38" t="e">
        <f ca="1">IF(B18="",NA(),IF(pto_x3*(A18^3)+pto_x2*(A18^2)+pto_x*A18+pto_d+pto_x12*(A18^(1/2))+pto_x13*(A18^(1/3))+pto_x14*(A18^(1/4))&gt;'11. Asignación_Salarios_Puntos'!$E$4,NA(),pto_x3*(A18^3)+pto_x2*(A18^2)+pto_x*A18+pto_d+pto_x12*(A18^(1/2))+pto_x13*(A18^(1/3))+pto_x14*(A18^(1/4))))</f>
        <v>#DIV/0!</v>
      </c>
    </row>
    <row r="19" spans="1:8" x14ac:dyDescent="0.25">
      <c r="A19" s="28">
        <v>140</v>
      </c>
      <c r="B19" s="36">
        <f ca="1">+IF(A19&gt;='11. Asignación_Salarios_Puntos'!$A$3,A19,"")</f>
        <v>140</v>
      </c>
      <c r="C19" s="35" t="e">
        <f ca="1">IF(B19="",NA(),IF('11_Asignación_Salarios_Puntos'!$I$3*B19^3+'11_Asignación_Salarios_Puntos'!$J$3*B19^2+'11_Asignación_Salarios_Puntos'!$K$3*B19+'11_Asignación_Salarios_Puntos'!$L$3&gt;'11. Asignación_Salarios_Puntos'!$E$4,NA(),'11_Asignación_Salarios_Puntos'!$I$3*B19^3+'11_Asignación_Salarios_Puntos'!$J$3*B19^2+'11_Asignación_Salarios_Puntos'!$K$3*B19+'11_Asignación_Salarios_Puntos'!$L$3))</f>
        <v>#DIV/0!</v>
      </c>
      <c r="D19" s="35" t="e">
        <f ca="1">IF(B19="",NA(),IF('11_Asignación_Salarios_Puntos'!$I$4*B19^3+'11_Asignación_Salarios_Puntos'!$J$4*B19^2+'11_Asignación_Salarios_Puntos'!$K$4*B19+'11_Asignación_Salarios_Puntos'!$L$4&gt;'11. Asignación_Salarios_Puntos'!$E$4,NA(),'11_Asignación_Salarios_Puntos'!$I$4*B19^3+'11_Asignación_Salarios_Puntos'!$J$4*B19^2+'11_Asignación_Salarios_Puntos'!$K$4*B19+'11_Asignación_Salarios_Puntos'!$L$4))</f>
        <v>#DIV/0!</v>
      </c>
      <c r="E19" s="35" t="e">
        <f ca="1">IF(B19="",NA(),IF('11_Asignación_Salarios_Puntos'!$I$5*B19^3+'11_Asignación_Salarios_Puntos'!$J$5*B19^2+'11_Asignación_Salarios_Puntos'!$K$5*B19+'11_Asignación_Salarios_Puntos'!$L$5&gt;'11. Asignación_Salarios_Puntos'!$E$4,NA(),'11_Asignación_Salarios_Puntos'!$I$5*B19^3+'11_Asignación_Salarios_Puntos'!$J$5*B19^2+'11_Asignación_Salarios_Puntos'!$K$5*B19+'11_Asignación_Salarios_Puntos'!$L$5))</f>
        <v>#DIV/0!</v>
      </c>
      <c r="F19" s="35" t="e">
        <f ca="1">IF(B19="",NA(),IF('11_Asignación_Salarios_Puntos'!$O$7*B19^(1/4)+'11_Asignación_Salarios_Puntos'!$J$7*B19^(1/2)+'11_Asignación_Salarios_Puntos'!$K$7*B19+'11_Asignación_Salarios_Puntos'!$L$7&gt;'11. Asignación_Salarios_Puntos'!$E$4,NA(),'11_Asignación_Salarios_Puntos'!$O$7*B19^(1/4)+'11_Asignación_Salarios_Puntos'!$J$7*B19^(1/2)+'11_Asignación_Salarios_Puntos'!$K$7*B19+'11_Asignación_Salarios_Puntos'!$L$7))</f>
        <v>#DIV/0!</v>
      </c>
      <c r="G19" s="35" t="e">
        <f ca="1">IF(B19="",NA(),IF('11_Asignación_Salarios_Puntos'!$I$6*B19^(1/3)+'11_Asignación_Salarios_Puntos'!$M$6*B19^(1/2)+'11_Asignación_Salarios_Puntos'!$K$6*B19+'11_Asignación_Salarios_Puntos'!$L$6&gt;'11. Asignación_Salarios_Puntos'!$E$4,NA(),'11_Asignación_Salarios_Puntos'!$I$6*B19^(1/3)+'11_Asignación_Salarios_Puntos'!$M$6*B19^(1/2)+'11_Asignación_Salarios_Puntos'!$K$6*B19+'11_Asignación_Salarios_Puntos'!$L$6))</f>
        <v>#DIV/0!</v>
      </c>
      <c r="H19" s="38" t="e">
        <f ca="1">IF(B19="",NA(),IF(pto_x3*(A19^3)+pto_x2*(A19^2)+pto_x*A19+pto_d+pto_x12*(A19^(1/2))+pto_x13*(A19^(1/3))+pto_x14*(A19^(1/4))&gt;'11. Asignación_Salarios_Puntos'!$E$4,NA(),pto_x3*(A19^3)+pto_x2*(A19^2)+pto_x*A19+pto_d+pto_x12*(A19^(1/2))+pto_x13*(A19^(1/3))+pto_x14*(A19^(1/4))))</f>
        <v>#DIV/0!</v>
      </c>
    </row>
    <row r="20" spans="1:8" x14ac:dyDescent="0.25">
      <c r="A20" s="28">
        <v>160</v>
      </c>
      <c r="B20" s="36">
        <f ca="1">+IF(A20&gt;='11. Asignación_Salarios_Puntos'!$A$3,A20,"")</f>
        <v>160</v>
      </c>
      <c r="C20" s="35" t="e">
        <f ca="1">IF(B20="",NA(),IF('11_Asignación_Salarios_Puntos'!$I$3*B20^3+'11_Asignación_Salarios_Puntos'!$J$3*B20^2+'11_Asignación_Salarios_Puntos'!$K$3*B20+'11_Asignación_Salarios_Puntos'!$L$3&gt;'11. Asignación_Salarios_Puntos'!$E$4,NA(),'11_Asignación_Salarios_Puntos'!$I$3*B20^3+'11_Asignación_Salarios_Puntos'!$J$3*B20^2+'11_Asignación_Salarios_Puntos'!$K$3*B20+'11_Asignación_Salarios_Puntos'!$L$3))</f>
        <v>#DIV/0!</v>
      </c>
      <c r="D20" s="35" t="e">
        <f ca="1">IF(B20="",NA(),IF('11_Asignación_Salarios_Puntos'!$I$4*B20^3+'11_Asignación_Salarios_Puntos'!$J$4*B20^2+'11_Asignación_Salarios_Puntos'!$K$4*B20+'11_Asignación_Salarios_Puntos'!$L$4&gt;'11. Asignación_Salarios_Puntos'!$E$4,NA(),'11_Asignación_Salarios_Puntos'!$I$4*B20^3+'11_Asignación_Salarios_Puntos'!$J$4*B20^2+'11_Asignación_Salarios_Puntos'!$K$4*B20+'11_Asignación_Salarios_Puntos'!$L$4))</f>
        <v>#DIV/0!</v>
      </c>
      <c r="E20" s="35" t="e">
        <f ca="1">IF(B20="",NA(),IF('11_Asignación_Salarios_Puntos'!$I$5*B20^3+'11_Asignación_Salarios_Puntos'!$J$5*B20^2+'11_Asignación_Salarios_Puntos'!$K$5*B20+'11_Asignación_Salarios_Puntos'!$L$5&gt;'11. Asignación_Salarios_Puntos'!$E$4,NA(),'11_Asignación_Salarios_Puntos'!$I$5*B20^3+'11_Asignación_Salarios_Puntos'!$J$5*B20^2+'11_Asignación_Salarios_Puntos'!$K$5*B20+'11_Asignación_Salarios_Puntos'!$L$5))</f>
        <v>#DIV/0!</v>
      </c>
      <c r="F20" s="35" t="e">
        <f ca="1">IF(B20="",NA(),IF('11_Asignación_Salarios_Puntos'!$O$7*B20^(1/4)+'11_Asignación_Salarios_Puntos'!$J$7*B20^(1/2)+'11_Asignación_Salarios_Puntos'!$K$7*B20+'11_Asignación_Salarios_Puntos'!$L$7&gt;'11. Asignación_Salarios_Puntos'!$E$4,NA(),'11_Asignación_Salarios_Puntos'!$O$7*B20^(1/4)+'11_Asignación_Salarios_Puntos'!$J$7*B20^(1/2)+'11_Asignación_Salarios_Puntos'!$K$7*B20+'11_Asignación_Salarios_Puntos'!$L$7))</f>
        <v>#DIV/0!</v>
      </c>
      <c r="G20" s="35" t="e">
        <f ca="1">IF(B20="",NA(),IF('11_Asignación_Salarios_Puntos'!$I$6*B20^(1/3)+'11_Asignación_Salarios_Puntos'!$M$6*B20^(1/2)+'11_Asignación_Salarios_Puntos'!$K$6*B20+'11_Asignación_Salarios_Puntos'!$L$6&gt;'11. Asignación_Salarios_Puntos'!$E$4,NA(),'11_Asignación_Salarios_Puntos'!$I$6*B20^(1/3)+'11_Asignación_Salarios_Puntos'!$M$6*B20^(1/2)+'11_Asignación_Salarios_Puntos'!$K$6*B20+'11_Asignación_Salarios_Puntos'!$L$6))</f>
        <v>#DIV/0!</v>
      </c>
      <c r="H20" s="38" t="e">
        <f ca="1">IF(B20="",NA(),IF(pto_x3*(A20^3)+pto_x2*(A20^2)+pto_x*A20+pto_d+pto_x12*(A20^(1/2))+pto_x13*(A20^(1/3))+pto_x14*(A20^(1/4))&gt;'11. Asignación_Salarios_Puntos'!$E$4,NA(),pto_x3*(A20^3)+pto_x2*(A20^2)+pto_x*A20+pto_d+pto_x12*(A20^(1/2))+pto_x13*(A20^(1/3))+pto_x14*(A20^(1/4))))</f>
        <v>#DIV/0!</v>
      </c>
    </row>
    <row r="21" spans="1:8" x14ac:dyDescent="0.25">
      <c r="A21" s="28">
        <v>180</v>
      </c>
      <c r="B21" s="36">
        <f ca="1">+IF(A21&gt;='11. Asignación_Salarios_Puntos'!$A$3,A21,"")</f>
        <v>180</v>
      </c>
      <c r="C21" s="35" t="e">
        <f ca="1">IF(B21="",NA(),IF('11_Asignación_Salarios_Puntos'!$I$3*B21^3+'11_Asignación_Salarios_Puntos'!$J$3*B21^2+'11_Asignación_Salarios_Puntos'!$K$3*B21+'11_Asignación_Salarios_Puntos'!$L$3&gt;'11. Asignación_Salarios_Puntos'!$E$4,NA(),'11_Asignación_Salarios_Puntos'!$I$3*B21^3+'11_Asignación_Salarios_Puntos'!$J$3*B21^2+'11_Asignación_Salarios_Puntos'!$K$3*B21+'11_Asignación_Salarios_Puntos'!$L$3))</f>
        <v>#DIV/0!</v>
      </c>
      <c r="D21" s="35" t="e">
        <f ca="1">IF(B21="",NA(),IF('11_Asignación_Salarios_Puntos'!$I$4*B21^3+'11_Asignación_Salarios_Puntos'!$J$4*B21^2+'11_Asignación_Salarios_Puntos'!$K$4*B21+'11_Asignación_Salarios_Puntos'!$L$4&gt;'11. Asignación_Salarios_Puntos'!$E$4,NA(),'11_Asignación_Salarios_Puntos'!$I$4*B21^3+'11_Asignación_Salarios_Puntos'!$J$4*B21^2+'11_Asignación_Salarios_Puntos'!$K$4*B21+'11_Asignación_Salarios_Puntos'!$L$4))</f>
        <v>#DIV/0!</v>
      </c>
      <c r="E21" s="35" t="e">
        <f ca="1">IF(B21="",NA(),IF('11_Asignación_Salarios_Puntos'!$I$5*B21^3+'11_Asignación_Salarios_Puntos'!$J$5*B21^2+'11_Asignación_Salarios_Puntos'!$K$5*B21+'11_Asignación_Salarios_Puntos'!$L$5&gt;'11. Asignación_Salarios_Puntos'!$E$4,NA(),'11_Asignación_Salarios_Puntos'!$I$5*B21^3+'11_Asignación_Salarios_Puntos'!$J$5*B21^2+'11_Asignación_Salarios_Puntos'!$K$5*B21+'11_Asignación_Salarios_Puntos'!$L$5))</f>
        <v>#DIV/0!</v>
      </c>
      <c r="F21" s="35" t="e">
        <f ca="1">IF(B21="",NA(),IF('11_Asignación_Salarios_Puntos'!$O$7*B21^(1/4)+'11_Asignación_Salarios_Puntos'!$J$7*B21^(1/2)+'11_Asignación_Salarios_Puntos'!$K$7*B21+'11_Asignación_Salarios_Puntos'!$L$7&gt;'11. Asignación_Salarios_Puntos'!$E$4,NA(),'11_Asignación_Salarios_Puntos'!$O$7*B21^(1/4)+'11_Asignación_Salarios_Puntos'!$J$7*B21^(1/2)+'11_Asignación_Salarios_Puntos'!$K$7*B21+'11_Asignación_Salarios_Puntos'!$L$7))</f>
        <v>#DIV/0!</v>
      </c>
      <c r="G21" s="35" t="e">
        <f ca="1">IF(B21="",NA(),IF('11_Asignación_Salarios_Puntos'!$I$6*B21^(1/3)+'11_Asignación_Salarios_Puntos'!$M$6*B21^(1/2)+'11_Asignación_Salarios_Puntos'!$K$6*B21+'11_Asignación_Salarios_Puntos'!$L$6&gt;'11. Asignación_Salarios_Puntos'!$E$4,NA(),'11_Asignación_Salarios_Puntos'!$I$6*B21^(1/3)+'11_Asignación_Salarios_Puntos'!$M$6*B21^(1/2)+'11_Asignación_Salarios_Puntos'!$K$6*B21+'11_Asignación_Salarios_Puntos'!$L$6))</f>
        <v>#DIV/0!</v>
      </c>
      <c r="H21" s="38" t="e">
        <f ca="1">IF(B21="",NA(),IF(pto_x3*(A21^3)+pto_x2*(A21^2)+pto_x*A21+pto_d+pto_x12*(A21^(1/2))+pto_x13*(A21^(1/3))+pto_x14*(A21^(1/4))&gt;'11. Asignación_Salarios_Puntos'!$E$4,NA(),pto_x3*(A21^3)+pto_x2*(A21^2)+pto_x*A21+pto_d+pto_x12*(A21^(1/2))+pto_x13*(A21^(1/3))+pto_x14*(A21^(1/4))))</f>
        <v>#DIV/0!</v>
      </c>
    </row>
    <row r="22" spans="1:8" x14ac:dyDescent="0.25">
      <c r="A22" s="28">
        <v>200</v>
      </c>
      <c r="B22" s="36">
        <f ca="1">+IF(A22&gt;='11. Asignación_Salarios_Puntos'!$A$3,A22,"")</f>
        <v>200</v>
      </c>
      <c r="C22" s="35" t="e">
        <f ca="1">IF(B22="",NA(),IF('11_Asignación_Salarios_Puntos'!$I$3*B22^3+'11_Asignación_Salarios_Puntos'!$J$3*B22^2+'11_Asignación_Salarios_Puntos'!$K$3*B22+'11_Asignación_Salarios_Puntos'!$L$3&gt;'11. Asignación_Salarios_Puntos'!$E$4,NA(),'11_Asignación_Salarios_Puntos'!$I$3*B22^3+'11_Asignación_Salarios_Puntos'!$J$3*B22^2+'11_Asignación_Salarios_Puntos'!$K$3*B22+'11_Asignación_Salarios_Puntos'!$L$3))</f>
        <v>#DIV/0!</v>
      </c>
      <c r="D22" s="35" t="e">
        <f ca="1">IF(B22="",NA(),IF('11_Asignación_Salarios_Puntos'!$I$4*B22^3+'11_Asignación_Salarios_Puntos'!$J$4*B22^2+'11_Asignación_Salarios_Puntos'!$K$4*B22+'11_Asignación_Salarios_Puntos'!$L$4&gt;'11. Asignación_Salarios_Puntos'!$E$4,NA(),'11_Asignación_Salarios_Puntos'!$I$4*B22^3+'11_Asignación_Salarios_Puntos'!$J$4*B22^2+'11_Asignación_Salarios_Puntos'!$K$4*B22+'11_Asignación_Salarios_Puntos'!$L$4))</f>
        <v>#DIV/0!</v>
      </c>
      <c r="E22" s="35" t="e">
        <f ca="1">IF(B22="",NA(),IF('11_Asignación_Salarios_Puntos'!$I$5*B22^3+'11_Asignación_Salarios_Puntos'!$J$5*B22^2+'11_Asignación_Salarios_Puntos'!$K$5*B22+'11_Asignación_Salarios_Puntos'!$L$5&gt;'11. Asignación_Salarios_Puntos'!$E$4,NA(),'11_Asignación_Salarios_Puntos'!$I$5*B22^3+'11_Asignación_Salarios_Puntos'!$J$5*B22^2+'11_Asignación_Salarios_Puntos'!$K$5*B22+'11_Asignación_Salarios_Puntos'!$L$5))</f>
        <v>#DIV/0!</v>
      </c>
      <c r="F22" s="35" t="e">
        <f ca="1">IF(B22="",NA(),IF('11_Asignación_Salarios_Puntos'!$O$7*B22^(1/4)+'11_Asignación_Salarios_Puntos'!$J$7*B22^(1/2)+'11_Asignación_Salarios_Puntos'!$K$7*B22+'11_Asignación_Salarios_Puntos'!$L$7&gt;'11. Asignación_Salarios_Puntos'!$E$4,NA(),'11_Asignación_Salarios_Puntos'!$O$7*B22^(1/4)+'11_Asignación_Salarios_Puntos'!$J$7*B22^(1/2)+'11_Asignación_Salarios_Puntos'!$K$7*B22+'11_Asignación_Salarios_Puntos'!$L$7))</f>
        <v>#DIV/0!</v>
      </c>
      <c r="G22" s="35" t="e">
        <f ca="1">IF(B22="",NA(),IF('11_Asignación_Salarios_Puntos'!$I$6*B22^(1/3)+'11_Asignación_Salarios_Puntos'!$M$6*B22^(1/2)+'11_Asignación_Salarios_Puntos'!$K$6*B22+'11_Asignación_Salarios_Puntos'!$L$6&gt;'11. Asignación_Salarios_Puntos'!$E$4,NA(),'11_Asignación_Salarios_Puntos'!$I$6*B22^(1/3)+'11_Asignación_Salarios_Puntos'!$M$6*B22^(1/2)+'11_Asignación_Salarios_Puntos'!$K$6*B22+'11_Asignación_Salarios_Puntos'!$L$6))</f>
        <v>#DIV/0!</v>
      </c>
      <c r="H22" s="38" t="e">
        <f ca="1">IF(B22="",NA(),IF(pto_x3*(A22^3)+pto_x2*(A22^2)+pto_x*A22+pto_d+pto_x12*(A22^(1/2))+pto_x13*(A22^(1/3))+pto_x14*(A22^(1/4))&gt;'11. Asignación_Salarios_Puntos'!$E$4,NA(),pto_x3*(A22^3)+pto_x2*(A22^2)+pto_x*A22+pto_d+pto_x12*(A22^(1/2))+pto_x13*(A22^(1/3))+pto_x14*(A22^(1/4))))</f>
        <v>#DIV/0!</v>
      </c>
    </row>
    <row r="23" spans="1:8" x14ac:dyDescent="0.25">
      <c r="A23" s="28">
        <v>220</v>
      </c>
      <c r="B23" s="36">
        <f ca="1">+IF(A23&gt;='11. Asignación_Salarios_Puntos'!$A$3,A23,"")</f>
        <v>220</v>
      </c>
      <c r="C23" s="35" t="e">
        <f ca="1">IF(B23="",NA(),IF('11_Asignación_Salarios_Puntos'!$I$3*B23^3+'11_Asignación_Salarios_Puntos'!$J$3*B23^2+'11_Asignación_Salarios_Puntos'!$K$3*B23+'11_Asignación_Salarios_Puntos'!$L$3&gt;'11. Asignación_Salarios_Puntos'!$E$4,NA(),'11_Asignación_Salarios_Puntos'!$I$3*B23^3+'11_Asignación_Salarios_Puntos'!$J$3*B23^2+'11_Asignación_Salarios_Puntos'!$K$3*B23+'11_Asignación_Salarios_Puntos'!$L$3))</f>
        <v>#DIV/0!</v>
      </c>
      <c r="D23" s="35" t="e">
        <f ca="1">IF(B23="",NA(),IF('11_Asignación_Salarios_Puntos'!$I$4*B23^3+'11_Asignación_Salarios_Puntos'!$J$4*B23^2+'11_Asignación_Salarios_Puntos'!$K$4*B23+'11_Asignación_Salarios_Puntos'!$L$4&gt;'11. Asignación_Salarios_Puntos'!$E$4,NA(),'11_Asignación_Salarios_Puntos'!$I$4*B23^3+'11_Asignación_Salarios_Puntos'!$J$4*B23^2+'11_Asignación_Salarios_Puntos'!$K$4*B23+'11_Asignación_Salarios_Puntos'!$L$4))</f>
        <v>#DIV/0!</v>
      </c>
      <c r="E23" s="35" t="e">
        <f ca="1">IF(B23="",NA(),IF('11_Asignación_Salarios_Puntos'!$I$5*B23^3+'11_Asignación_Salarios_Puntos'!$J$5*B23^2+'11_Asignación_Salarios_Puntos'!$K$5*B23+'11_Asignación_Salarios_Puntos'!$L$5&gt;'11. Asignación_Salarios_Puntos'!$E$4,NA(),'11_Asignación_Salarios_Puntos'!$I$5*B23^3+'11_Asignación_Salarios_Puntos'!$J$5*B23^2+'11_Asignación_Salarios_Puntos'!$K$5*B23+'11_Asignación_Salarios_Puntos'!$L$5))</f>
        <v>#DIV/0!</v>
      </c>
      <c r="F23" s="35" t="e">
        <f ca="1">IF(B23="",NA(),IF('11_Asignación_Salarios_Puntos'!$O$7*B23^(1/4)+'11_Asignación_Salarios_Puntos'!$J$7*B23^(1/2)+'11_Asignación_Salarios_Puntos'!$K$7*B23+'11_Asignación_Salarios_Puntos'!$L$7&gt;'11. Asignación_Salarios_Puntos'!$E$4,NA(),'11_Asignación_Salarios_Puntos'!$O$7*B23^(1/4)+'11_Asignación_Salarios_Puntos'!$J$7*B23^(1/2)+'11_Asignación_Salarios_Puntos'!$K$7*B23+'11_Asignación_Salarios_Puntos'!$L$7))</f>
        <v>#DIV/0!</v>
      </c>
      <c r="G23" s="35" t="e">
        <f ca="1">IF(B23="",NA(),IF('11_Asignación_Salarios_Puntos'!$I$6*B23^(1/3)+'11_Asignación_Salarios_Puntos'!$M$6*B23^(1/2)+'11_Asignación_Salarios_Puntos'!$K$6*B23+'11_Asignación_Salarios_Puntos'!$L$6&gt;'11. Asignación_Salarios_Puntos'!$E$4,NA(),'11_Asignación_Salarios_Puntos'!$I$6*B23^(1/3)+'11_Asignación_Salarios_Puntos'!$M$6*B23^(1/2)+'11_Asignación_Salarios_Puntos'!$K$6*B23+'11_Asignación_Salarios_Puntos'!$L$6))</f>
        <v>#DIV/0!</v>
      </c>
      <c r="H23" s="38" t="e">
        <f ca="1">IF(B23="",NA(),IF(pto_x3*(A23^3)+pto_x2*(A23^2)+pto_x*A23+pto_d+pto_x12*(A23^(1/2))+pto_x13*(A23^(1/3))+pto_x14*(A23^(1/4))&gt;'11. Asignación_Salarios_Puntos'!$E$4,NA(),pto_x3*(A23^3)+pto_x2*(A23^2)+pto_x*A23+pto_d+pto_x12*(A23^(1/2))+pto_x13*(A23^(1/3))+pto_x14*(A23^(1/4))))</f>
        <v>#DIV/0!</v>
      </c>
    </row>
    <row r="24" spans="1:8" x14ac:dyDescent="0.25">
      <c r="A24" s="28">
        <v>240</v>
      </c>
      <c r="B24" s="36">
        <f ca="1">+IF(A24&gt;='11. Asignación_Salarios_Puntos'!$A$3,A24,"")</f>
        <v>240</v>
      </c>
      <c r="C24" s="35" t="e">
        <f ca="1">IF(B24="",NA(),IF('11_Asignación_Salarios_Puntos'!$I$3*B24^3+'11_Asignación_Salarios_Puntos'!$J$3*B24^2+'11_Asignación_Salarios_Puntos'!$K$3*B24+'11_Asignación_Salarios_Puntos'!$L$3&gt;'11. Asignación_Salarios_Puntos'!$E$4,NA(),'11_Asignación_Salarios_Puntos'!$I$3*B24^3+'11_Asignación_Salarios_Puntos'!$J$3*B24^2+'11_Asignación_Salarios_Puntos'!$K$3*B24+'11_Asignación_Salarios_Puntos'!$L$3))</f>
        <v>#DIV/0!</v>
      </c>
      <c r="D24" s="35" t="e">
        <f ca="1">IF(B24="",NA(),IF('11_Asignación_Salarios_Puntos'!$I$4*B24^3+'11_Asignación_Salarios_Puntos'!$J$4*B24^2+'11_Asignación_Salarios_Puntos'!$K$4*B24+'11_Asignación_Salarios_Puntos'!$L$4&gt;'11. Asignación_Salarios_Puntos'!$E$4,NA(),'11_Asignación_Salarios_Puntos'!$I$4*B24^3+'11_Asignación_Salarios_Puntos'!$J$4*B24^2+'11_Asignación_Salarios_Puntos'!$K$4*B24+'11_Asignación_Salarios_Puntos'!$L$4))</f>
        <v>#DIV/0!</v>
      </c>
      <c r="E24" s="35" t="e">
        <f ca="1">IF(B24="",NA(),IF('11_Asignación_Salarios_Puntos'!$I$5*B24^3+'11_Asignación_Salarios_Puntos'!$J$5*B24^2+'11_Asignación_Salarios_Puntos'!$K$5*B24+'11_Asignación_Salarios_Puntos'!$L$5&gt;'11. Asignación_Salarios_Puntos'!$E$4,NA(),'11_Asignación_Salarios_Puntos'!$I$5*B24^3+'11_Asignación_Salarios_Puntos'!$J$5*B24^2+'11_Asignación_Salarios_Puntos'!$K$5*B24+'11_Asignación_Salarios_Puntos'!$L$5))</f>
        <v>#DIV/0!</v>
      </c>
      <c r="F24" s="35" t="e">
        <f ca="1">IF(B24="",NA(),IF('11_Asignación_Salarios_Puntos'!$O$7*B24^(1/4)+'11_Asignación_Salarios_Puntos'!$J$7*B24^(1/2)+'11_Asignación_Salarios_Puntos'!$K$7*B24+'11_Asignación_Salarios_Puntos'!$L$7&gt;'11. Asignación_Salarios_Puntos'!$E$4,NA(),'11_Asignación_Salarios_Puntos'!$O$7*B24^(1/4)+'11_Asignación_Salarios_Puntos'!$J$7*B24^(1/2)+'11_Asignación_Salarios_Puntos'!$K$7*B24+'11_Asignación_Salarios_Puntos'!$L$7))</f>
        <v>#DIV/0!</v>
      </c>
      <c r="G24" s="35" t="e">
        <f ca="1">IF(B24="",NA(),IF('11_Asignación_Salarios_Puntos'!$I$6*B24^(1/3)+'11_Asignación_Salarios_Puntos'!$M$6*B24^(1/2)+'11_Asignación_Salarios_Puntos'!$K$6*B24+'11_Asignación_Salarios_Puntos'!$L$6&gt;'11. Asignación_Salarios_Puntos'!$E$4,NA(),'11_Asignación_Salarios_Puntos'!$I$6*B24^(1/3)+'11_Asignación_Salarios_Puntos'!$M$6*B24^(1/2)+'11_Asignación_Salarios_Puntos'!$K$6*B24+'11_Asignación_Salarios_Puntos'!$L$6))</f>
        <v>#DIV/0!</v>
      </c>
      <c r="H24" s="38" t="e">
        <f ca="1">IF(B24="",NA(),IF(pto_x3*(A24^3)+pto_x2*(A24^2)+pto_x*A24+pto_d+pto_x12*(A24^(1/2))+pto_x13*(A24^(1/3))+pto_x14*(A24^(1/4))&gt;'11. Asignación_Salarios_Puntos'!$E$4,NA(),pto_x3*(A24^3)+pto_x2*(A24^2)+pto_x*A24+pto_d+pto_x12*(A24^(1/2))+pto_x13*(A24^(1/3))+pto_x14*(A24^(1/4))))</f>
        <v>#DIV/0!</v>
      </c>
    </row>
    <row r="25" spans="1:8" x14ac:dyDescent="0.25">
      <c r="A25" s="28">
        <v>260</v>
      </c>
      <c r="B25" s="36">
        <f ca="1">+IF(A25&gt;='11. Asignación_Salarios_Puntos'!$A$3,A25,"")</f>
        <v>260</v>
      </c>
      <c r="C25" s="35" t="e">
        <f ca="1">IF(B25="",NA(),IF('11_Asignación_Salarios_Puntos'!$I$3*B25^3+'11_Asignación_Salarios_Puntos'!$J$3*B25^2+'11_Asignación_Salarios_Puntos'!$K$3*B25+'11_Asignación_Salarios_Puntos'!$L$3&gt;'11. Asignación_Salarios_Puntos'!$E$4,NA(),'11_Asignación_Salarios_Puntos'!$I$3*B25^3+'11_Asignación_Salarios_Puntos'!$J$3*B25^2+'11_Asignación_Salarios_Puntos'!$K$3*B25+'11_Asignación_Salarios_Puntos'!$L$3))</f>
        <v>#DIV/0!</v>
      </c>
      <c r="D25" s="35" t="e">
        <f ca="1">IF(B25="",NA(),IF('11_Asignación_Salarios_Puntos'!$I$4*B25^3+'11_Asignación_Salarios_Puntos'!$J$4*B25^2+'11_Asignación_Salarios_Puntos'!$K$4*B25+'11_Asignación_Salarios_Puntos'!$L$4&gt;'11. Asignación_Salarios_Puntos'!$E$4,NA(),'11_Asignación_Salarios_Puntos'!$I$4*B25^3+'11_Asignación_Salarios_Puntos'!$J$4*B25^2+'11_Asignación_Salarios_Puntos'!$K$4*B25+'11_Asignación_Salarios_Puntos'!$L$4))</f>
        <v>#DIV/0!</v>
      </c>
      <c r="E25" s="35" t="e">
        <f ca="1">IF(B25="",NA(),IF('11_Asignación_Salarios_Puntos'!$I$5*B25^3+'11_Asignación_Salarios_Puntos'!$J$5*B25^2+'11_Asignación_Salarios_Puntos'!$K$5*B25+'11_Asignación_Salarios_Puntos'!$L$5&gt;'11. Asignación_Salarios_Puntos'!$E$4,NA(),'11_Asignación_Salarios_Puntos'!$I$5*B25^3+'11_Asignación_Salarios_Puntos'!$J$5*B25^2+'11_Asignación_Salarios_Puntos'!$K$5*B25+'11_Asignación_Salarios_Puntos'!$L$5))</f>
        <v>#DIV/0!</v>
      </c>
      <c r="F25" s="35" t="e">
        <f ca="1">IF(B25="",NA(),IF('11_Asignación_Salarios_Puntos'!$O$7*B25^(1/4)+'11_Asignación_Salarios_Puntos'!$J$7*B25^(1/2)+'11_Asignación_Salarios_Puntos'!$K$7*B25+'11_Asignación_Salarios_Puntos'!$L$7&gt;'11. Asignación_Salarios_Puntos'!$E$4,NA(),'11_Asignación_Salarios_Puntos'!$O$7*B25^(1/4)+'11_Asignación_Salarios_Puntos'!$J$7*B25^(1/2)+'11_Asignación_Salarios_Puntos'!$K$7*B25+'11_Asignación_Salarios_Puntos'!$L$7))</f>
        <v>#DIV/0!</v>
      </c>
      <c r="G25" s="35" t="e">
        <f ca="1">IF(B25="",NA(),IF('11_Asignación_Salarios_Puntos'!$I$6*B25^(1/3)+'11_Asignación_Salarios_Puntos'!$M$6*B25^(1/2)+'11_Asignación_Salarios_Puntos'!$K$6*B25+'11_Asignación_Salarios_Puntos'!$L$6&gt;'11. Asignación_Salarios_Puntos'!$E$4,NA(),'11_Asignación_Salarios_Puntos'!$I$6*B25^(1/3)+'11_Asignación_Salarios_Puntos'!$M$6*B25^(1/2)+'11_Asignación_Salarios_Puntos'!$K$6*B25+'11_Asignación_Salarios_Puntos'!$L$6))</f>
        <v>#DIV/0!</v>
      </c>
      <c r="H25" s="38" t="e">
        <f ca="1">IF(B25="",NA(),IF(pto_x3*(A25^3)+pto_x2*(A25^2)+pto_x*A25+pto_d+pto_x12*(A25^(1/2))+pto_x13*(A25^(1/3))+pto_x14*(A25^(1/4))&gt;'11. Asignación_Salarios_Puntos'!$E$4,NA(),pto_x3*(A25^3)+pto_x2*(A25^2)+pto_x*A25+pto_d+pto_x12*(A25^(1/2))+pto_x13*(A25^(1/3))+pto_x14*(A25^(1/4))))</f>
        <v>#DIV/0!</v>
      </c>
    </row>
    <row r="26" spans="1:8" x14ac:dyDescent="0.25">
      <c r="A26" s="28">
        <v>280</v>
      </c>
      <c r="B26" s="36">
        <f ca="1">+IF(A26&gt;='11. Asignación_Salarios_Puntos'!$A$3,A26,"")</f>
        <v>280</v>
      </c>
      <c r="C26" s="35" t="e">
        <f ca="1">IF(B26="",NA(),IF('11_Asignación_Salarios_Puntos'!$I$3*B26^3+'11_Asignación_Salarios_Puntos'!$J$3*B26^2+'11_Asignación_Salarios_Puntos'!$K$3*B26+'11_Asignación_Salarios_Puntos'!$L$3&gt;'11. Asignación_Salarios_Puntos'!$E$4,NA(),'11_Asignación_Salarios_Puntos'!$I$3*B26^3+'11_Asignación_Salarios_Puntos'!$J$3*B26^2+'11_Asignación_Salarios_Puntos'!$K$3*B26+'11_Asignación_Salarios_Puntos'!$L$3))</f>
        <v>#DIV/0!</v>
      </c>
      <c r="D26" s="35" t="e">
        <f ca="1">IF(B26="",NA(),IF('11_Asignación_Salarios_Puntos'!$I$4*B26^3+'11_Asignación_Salarios_Puntos'!$J$4*B26^2+'11_Asignación_Salarios_Puntos'!$K$4*B26+'11_Asignación_Salarios_Puntos'!$L$4&gt;'11. Asignación_Salarios_Puntos'!$E$4,NA(),'11_Asignación_Salarios_Puntos'!$I$4*B26^3+'11_Asignación_Salarios_Puntos'!$J$4*B26^2+'11_Asignación_Salarios_Puntos'!$K$4*B26+'11_Asignación_Salarios_Puntos'!$L$4))</f>
        <v>#DIV/0!</v>
      </c>
      <c r="E26" s="35" t="e">
        <f ca="1">IF(B26="",NA(),IF('11_Asignación_Salarios_Puntos'!$I$5*B26^3+'11_Asignación_Salarios_Puntos'!$J$5*B26^2+'11_Asignación_Salarios_Puntos'!$K$5*B26+'11_Asignación_Salarios_Puntos'!$L$5&gt;'11. Asignación_Salarios_Puntos'!$E$4,NA(),'11_Asignación_Salarios_Puntos'!$I$5*B26^3+'11_Asignación_Salarios_Puntos'!$J$5*B26^2+'11_Asignación_Salarios_Puntos'!$K$5*B26+'11_Asignación_Salarios_Puntos'!$L$5))</f>
        <v>#DIV/0!</v>
      </c>
      <c r="F26" s="35" t="e">
        <f ca="1">IF(B26="",NA(),IF('11_Asignación_Salarios_Puntos'!$O$7*B26^(1/4)+'11_Asignación_Salarios_Puntos'!$J$7*B26^(1/2)+'11_Asignación_Salarios_Puntos'!$K$7*B26+'11_Asignación_Salarios_Puntos'!$L$7&gt;'11. Asignación_Salarios_Puntos'!$E$4,NA(),'11_Asignación_Salarios_Puntos'!$O$7*B26^(1/4)+'11_Asignación_Salarios_Puntos'!$J$7*B26^(1/2)+'11_Asignación_Salarios_Puntos'!$K$7*B26+'11_Asignación_Salarios_Puntos'!$L$7))</f>
        <v>#DIV/0!</v>
      </c>
      <c r="G26" s="35" t="e">
        <f ca="1">IF(B26="",NA(),IF('11_Asignación_Salarios_Puntos'!$I$6*B26^(1/3)+'11_Asignación_Salarios_Puntos'!$M$6*B26^(1/2)+'11_Asignación_Salarios_Puntos'!$K$6*B26+'11_Asignación_Salarios_Puntos'!$L$6&gt;'11. Asignación_Salarios_Puntos'!$E$4,NA(),'11_Asignación_Salarios_Puntos'!$I$6*B26^(1/3)+'11_Asignación_Salarios_Puntos'!$M$6*B26^(1/2)+'11_Asignación_Salarios_Puntos'!$K$6*B26+'11_Asignación_Salarios_Puntos'!$L$6))</f>
        <v>#DIV/0!</v>
      </c>
      <c r="H26" s="38" t="e">
        <f ca="1">IF(B26="",NA(),IF(pto_x3*(A26^3)+pto_x2*(A26^2)+pto_x*A26+pto_d+pto_x12*(A26^(1/2))+pto_x13*(A26^(1/3))+pto_x14*(A26^(1/4))&gt;'11. Asignación_Salarios_Puntos'!$E$4,NA(),pto_x3*(A26^3)+pto_x2*(A26^2)+pto_x*A26+pto_d+pto_x12*(A26^(1/2))+pto_x13*(A26^(1/3))+pto_x14*(A26^(1/4))))</f>
        <v>#DIV/0!</v>
      </c>
    </row>
    <row r="27" spans="1:8" x14ac:dyDescent="0.25">
      <c r="A27" s="28">
        <v>300</v>
      </c>
      <c r="B27" s="36">
        <f ca="1">+IF(A27&gt;='11. Asignación_Salarios_Puntos'!$A$3,A27,"")</f>
        <v>300</v>
      </c>
      <c r="C27" s="35" t="e">
        <f ca="1">IF(B27="",NA(),IF('11_Asignación_Salarios_Puntos'!$I$3*B27^3+'11_Asignación_Salarios_Puntos'!$J$3*B27^2+'11_Asignación_Salarios_Puntos'!$K$3*B27+'11_Asignación_Salarios_Puntos'!$L$3&gt;'11. Asignación_Salarios_Puntos'!$E$4,NA(),'11_Asignación_Salarios_Puntos'!$I$3*B27^3+'11_Asignación_Salarios_Puntos'!$J$3*B27^2+'11_Asignación_Salarios_Puntos'!$K$3*B27+'11_Asignación_Salarios_Puntos'!$L$3))</f>
        <v>#DIV/0!</v>
      </c>
      <c r="D27" s="35" t="e">
        <f ca="1">IF(B27="",NA(),IF('11_Asignación_Salarios_Puntos'!$I$4*B27^3+'11_Asignación_Salarios_Puntos'!$J$4*B27^2+'11_Asignación_Salarios_Puntos'!$K$4*B27+'11_Asignación_Salarios_Puntos'!$L$4&gt;'11. Asignación_Salarios_Puntos'!$E$4,NA(),'11_Asignación_Salarios_Puntos'!$I$4*B27^3+'11_Asignación_Salarios_Puntos'!$J$4*B27^2+'11_Asignación_Salarios_Puntos'!$K$4*B27+'11_Asignación_Salarios_Puntos'!$L$4))</f>
        <v>#DIV/0!</v>
      </c>
      <c r="E27" s="35" t="e">
        <f ca="1">IF(B27="",NA(),IF('11_Asignación_Salarios_Puntos'!$I$5*B27^3+'11_Asignación_Salarios_Puntos'!$J$5*B27^2+'11_Asignación_Salarios_Puntos'!$K$5*B27+'11_Asignación_Salarios_Puntos'!$L$5&gt;'11. Asignación_Salarios_Puntos'!$E$4,NA(),'11_Asignación_Salarios_Puntos'!$I$5*B27^3+'11_Asignación_Salarios_Puntos'!$J$5*B27^2+'11_Asignación_Salarios_Puntos'!$K$5*B27+'11_Asignación_Salarios_Puntos'!$L$5))</f>
        <v>#DIV/0!</v>
      </c>
      <c r="F27" s="35" t="e">
        <f ca="1">IF(B27="",NA(),IF('11_Asignación_Salarios_Puntos'!$O$7*B27^(1/4)+'11_Asignación_Salarios_Puntos'!$J$7*B27^(1/2)+'11_Asignación_Salarios_Puntos'!$K$7*B27+'11_Asignación_Salarios_Puntos'!$L$7&gt;'11. Asignación_Salarios_Puntos'!$E$4,NA(),'11_Asignación_Salarios_Puntos'!$O$7*B27^(1/4)+'11_Asignación_Salarios_Puntos'!$J$7*B27^(1/2)+'11_Asignación_Salarios_Puntos'!$K$7*B27+'11_Asignación_Salarios_Puntos'!$L$7))</f>
        <v>#DIV/0!</v>
      </c>
      <c r="G27" s="35" t="e">
        <f ca="1">IF(B27="",NA(),IF('11_Asignación_Salarios_Puntos'!$I$6*B27^(1/3)+'11_Asignación_Salarios_Puntos'!$M$6*B27^(1/2)+'11_Asignación_Salarios_Puntos'!$K$6*B27+'11_Asignación_Salarios_Puntos'!$L$6&gt;'11. Asignación_Salarios_Puntos'!$E$4,NA(),'11_Asignación_Salarios_Puntos'!$I$6*B27^(1/3)+'11_Asignación_Salarios_Puntos'!$M$6*B27^(1/2)+'11_Asignación_Salarios_Puntos'!$K$6*B27+'11_Asignación_Salarios_Puntos'!$L$6))</f>
        <v>#DIV/0!</v>
      </c>
      <c r="H27" s="38" t="e">
        <f ca="1">IF(B27="",NA(),IF(pto_x3*(A27^3)+pto_x2*(A27^2)+pto_x*A27+pto_d+pto_x12*(A27^(1/2))+pto_x13*(A27^(1/3))+pto_x14*(A27^(1/4))&gt;'11. Asignación_Salarios_Puntos'!$E$4,NA(),pto_x3*(A27^3)+pto_x2*(A27^2)+pto_x*A27+pto_d+pto_x12*(A27^(1/2))+pto_x13*(A27^(1/3))+pto_x14*(A27^(1/4))))</f>
        <v>#DIV/0!</v>
      </c>
    </row>
    <row r="28" spans="1:8" x14ac:dyDescent="0.25">
      <c r="A28" s="28">
        <v>320</v>
      </c>
      <c r="B28" s="36">
        <f ca="1">+IF(A28&gt;='11. Asignación_Salarios_Puntos'!$A$3,A28,"")</f>
        <v>320</v>
      </c>
      <c r="C28" s="35" t="e">
        <f ca="1">IF(B28="",NA(),IF('11_Asignación_Salarios_Puntos'!$I$3*B28^3+'11_Asignación_Salarios_Puntos'!$J$3*B28^2+'11_Asignación_Salarios_Puntos'!$K$3*B28+'11_Asignación_Salarios_Puntos'!$L$3&gt;'11. Asignación_Salarios_Puntos'!$E$4,NA(),'11_Asignación_Salarios_Puntos'!$I$3*B28^3+'11_Asignación_Salarios_Puntos'!$J$3*B28^2+'11_Asignación_Salarios_Puntos'!$K$3*B28+'11_Asignación_Salarios_Puntos'!$L$3))</f>
        <v>#DIV/0!</v>
      </c>
      <c r="D28" s="35" t="e">
        <f ca="1">IF(B28="",NA(),IF('11_Asignación_Salarios_Puntos'!$I$4*B28^3+'11_Asignación_Salarios_Puntos'!$J$4*B28^2+'11_Asignación_Salarios_Puntos'!$K$4*B28+'11_Asignación_Salarios_Puntos'!$L$4&gt;'11. Asignación_Salarios_Puntos'!$E$4,NA(),'11_Asignación_Salarios_Puntos'!$I$4*B28^3+'11_Asignación_Salarios_Puntos'!$J$4*B28^2+'11_Asignación_Salarios_Puntos'!$K$4*B28+'11_Asignación_Salarios_Puntos'!$L$4))</f>
        <v>#DIV/0!</v>
      </c>
      <c r="E28" s="35" t="e">
        <f ca="1">IF(B28="",NA(),IF('11_Asignación_Salarios_Puntos'!$I$5*B28^3+'11_Asignación_Salarios_Puntos'!$J$5*B28^2+'11_Asignación_Salarios_Puntos'!$K$5*B28+'11_Asignación_Salarios_Puntos'!$L$5&gt;'11. Asignación_Salarios_Puntos'!$E$4,NA(),'11_Asignación_Salarios_Puntos'!$I$5*B28^3+'11_Asignación_Salarios_Puntos'!$J$5*B28^2+'11_Asignación_Salarios_Puntos'!$K$5*B28+'11_Asignación_Salarios_Puntos'!$L$5))</f>
        <v>#DIV/0!</v>
      </c>
      <c r="F28" s="35" t="e">
        <f ca="1">IF(B28="",NA(),IF('11_Asignación_Salarios_Puntos'!$O$7*B28^(1/4)+'11_Asignación_Salarios_Puntos'!$J$7*B28^(1/2)+'11_Asignación_Salarios_Puntos'!$K$7*B28+'11_Asignación_Salarios_Puntos'!$L$7&gt;'11. Asignación_Salarios_Puntos'!$E$4,NA(),'11_Asignación_Salarios_Puntos'!$O$7*B28^(1/4)+'11_Asignación_Salarios_Puntos'!$J$7*B28^(1/2)+'11_Asignación_Salarios_Puntos'!$K$7*B28+'11_Asignación_Salarios_Puntos'!$L$7))</f>
        <v>#DIV/0!</v>
      </c>
      <c r="G28" s="35" t="e">
        <f ca="1">IF(B28="",NA(),IF('11_Asignación_Salarios_Puntos'!$I$6*B28^(1/3)+'11_Asignación_Salarios_Puntos'!$M$6*B28^(1/2)+'11_Asignación_Salarios_Puntos'!$K$6*B28+'11_Asignación_Salarios_Puntos'!$L$6&gt;'11. Asignación_Salarios_Puntos'!$E$4,NA(),'11_Asignación_Salarios_Puntos'!$I$6*B28^(1/3)+'11_Asignación_Salarios_Puntos'!$M$6*B28^(1/2)+'11_Asignación_Salarios_Puntos'!$K$6*B28+'11_Asignación_Salarios_Puntos'!$L$6))</f>
        <v>#DIV/0!</v>
      </c>
      <c r="H28" s="38" t="e">
        <f ca="1">IF(B28="",NA(),IF(pto_x3*(A28^3)+pto_x2*(A28^2)+pto_x*A28+pto_d+pto_x12*(A28^(1/2))+pto_x13*(A28^(1/3))+pto_x14*(A28^(1/4))&gt;'11. Asignación_Salarios_Puntos'!$E$4,NA(),pto_x3*(A28^3)+pto_x2*(A28^2)+pto_x*A28+pto_d+pto_x12*(A28^(1/2))+pto_x13*(A28^(1/3))+pto_x14*(A28^(1/4))))</f>
        <v>#DIV/0!</v>
      </c>
    </row>
    <row r="29" spans="1:8" x14ac:dyDescent="0.25">
      <c r="A29" s="28">
        <v>340</v>
      </c>
      <c r="B29" s="36">
        <f ca="1">+IF(A29&gt;='11. Asignación_Salarios_Puntos'!$A$3,A29,"")</f>
        <v>340</v>
      </c>
      <c r="C29" s="35" t="e">
        <f ca="1">IF(B29="",NA(),IF('11_Asignación_Salarios_Puntos'!$I$3*B29^3+'11_Asignación_Salarios_Puntos'!$J$3*B29^2+'11_Asignación_Salarios_Puntos'!$K$3*B29+'11_Asignación_Salarios_Puntos'!$L$3&gt;'11. Asignación_Salarios_Puntos'!$E$4,NA(),'11_Asignación_Salarios_Puntos'!$I$3*B29^3+'11_Asignación_Salarios_Puntos'!$J$3*B29^2+'11_Asignación_Salarios_Puntos'!$K$3*B29+'11_Asignación_Salarios_Puntos'!$L$3))</f>
        <v>#DIV/0!</v>
      </c>
      <c r="D29" s="35" t="e">
        <f ca="1">IF(B29="",NA(),IF('11_Asignación_Salarios_Puntos'!$I$4*B29^3+'11_Asignación_Salarios_Puntos'!$J$4*B29^2+'11_Asignación_Salarios_Puntos'!$K$4*B29+'11_Asignación_Salarios_Puntos'!$L$4&gt;'11. Asignación_Salarios_Puntos'!$E$4,NA(),'11_Asignación_Salarios_Puntos'!$I$4*B29^3+'11_Asignación_Salarios_Puntos'!$J$4*B29^2+'11_Asignación_Salarios_Puntos'!$K$4*B29+'11_Asignación_Salarios_Puntos'!$L$4))</f>
        <v>#DIV/0!</v>
      </c>
      <c r="E29" s="35" t="e">
        <f ca="1">IF(B29="",NA(),IF('11_Asignación_Salarios_Puntos'!$I$5*B29^3+'11_Asignación_Salarios_Puntos'!$J$5*B29^2+'11_Asignación_Salarios_Puntos'!$K$5*B29+'11_Asignación_Salarios_Puntos'!$L$5&gt;'11. Asignación_Salarios_Puntos'!$E$4,NA(),'11_Asignación_Salarios_Puntos'!$I$5*B29^3+'11_Asignación_Salarios_Puntos'!$J$5*B29^2+'11_Asignación_Salarios_Puntos'!$K$5*B29+'11_Asignación_Salarios_Puntos'!$L$5))</f>
        <v>#DIV/0!</v>
      </c>
      <c r="F29" s="35" t="e">
        <f ca="1">IF(B29="",NA(),IF('11_Asignación_Salarios_Puntos'!$O$7*B29^(1/4)+'11_Asignación_Salarios_Puntos'!$J$7*B29^(1/2)+'11_Asignación_Salarios_Puntos'!$K$7*B29+'11_Asignación_Salarios_Puntos'!$L$7&gt;'11. Asignación_Salarios_Puntos'!$E$4,NA(),'11_Asignación_Salarios_Puntos'!$O$7*B29^(1/4)+'11_Asignación_Salarios_Puntos'!$J$7*B29^(1/2)+'11_Asignación_Salarios_Puntos'!$K$7*B29+'11_Asignación_Salarios_Puntos'!$L$7))</f>
        <v>#DIV/0!</v>
      </c>
      <c r="G29" s="35" t="e">
        <f ca="1">IF(B29="",NA(),IF('11_Asignación_Salarios_Puntos'!$I$6*B29^(1/3)+'11_Asignación_Salarios_Puntos'!$M$6*B29^(1/2)+'11_Asignación_Salarios_Puntos'!$K$6*B29+'11_Asignación_Salarios_Puntos'!$L$6&gt;'11. Asignación_Salarios_Puntos'!$E$4,NA(),'11_Asignación_Salarios_Puntos'!$I$6*B29^(1/3)+'11_Asignación_Salarios_Puntos'!$M$6*B29^(1/2)+'11_Asignación_Salarios_Puntos'!$K$6*B29+'11_Asignación_Salarios_Puntos'!$L$6))</f>
        <v>#DIV/0!</v>
      </c>
      <c r="H29" s="38" t="e">
        <f ca="1">IF(B29="",NA(),IF(pto_x3*(A29^3)+pto_x2*(A29^2)+pto_x*A29+pto_d+pto_x12*(A29^(1/2))+pto_x13*(A29^(1/3))+pto_x14*(A29^(1/4))&gt;'11. Asignación_Salarios_Puntos'!$E$4,NA(),pto_x3*(A29^3)+pto_x2*(A29^2)+pto_x*A29+pto_d+pto_x12*(A29^(1/2))+pto_x13*(A29^(1/3))+pto_x14*(A29^(1/4))))</f>
        <v>#DIV/0!</v>
      </c>
    </row>
    <row r="30" spans="1:8" x14ac:dyDescent="0.25">
      <c r="A30" s="28">
        <v>360</v>
      </c>
      <c r="B30" s="36">
        <f ca="1">+IF(A30&gt;='11. Asignación_Salarios_Puntos'!$A$3,A30,"")</f>
        <v>360</v>
      </c>
      <c r="C30" s="35" t="e">
        <f ca="1">IF(B30="",NA(),IF('11_Asignación_Salarios_Puntos'!$I$3*B30^3+'11_Asignación_Salarios_Puntos'!$J$3*B30^2+'11_Asignación_Salarios_Puntos'!$K$3*B30+'11_Asignación_Salarios_Puntos'!$L$3&gt;'11. Asignación_Salarios_Puntos'!$E$4,NA(),'11_Asignación_Salarios_Puntos'!$I$3*B30^3+'11_Asignación_Salarios_Puntos'!$J$3*B30^2+'11_Asignación_Salarios_Puntos'!$K$3*B30+'11_Asignación_Salarios_Puntos'!$L$3))</f>
        <v>#DIV/0!</v>
      </c>
      <c r="D30" s="35" t="e">
        <f ca="1">IF(B30="",NA(),IF('11_Asignación_Salarios_Puntos'!$I$4*B30^3+'11_Asignación_Salarios_Puntos'!$J$4*B30^2+'11_Asignación_Salarios_Puntos'!$K$4*B30+'11_Asignación_Salarios_Puntos'!$L$4&gt;'11. Asignación_Salarios_Puntos'!$E$4,NA(),'11_Asignación_Salarios_Puntos'!$I$4*B30^3+'11_Asignación_Salarios_Puntos'!$J$4*B30^2+'11_Asignación_Salarios_Puntos'!$K$4*B30+'11_Asignación_Salarios_Puntos'!$L$4))</f>
        <v>#DIV/0!</v>
      </c>
      <c r="E30" s="35" t="e">
        <f ca="1">IF(B30="",NA(),IF('11_Asignación_Salarios_Puntos'!$I$5*B30^3+'11_Asignación_Salarios_Puntos'!$J$5*B30^2+'11_Asignación_Salarios_Puntos'!$K$5*B30+'11_Asignación_Salarios_Puntos'!$L$5&gt;'11. Asignación_Salarios_Puntos'!$E$4,NA(),'11_Asignación_Salarios_Puntos'!$I$5*B30^3+'11_Asignación_Salarios_Puntos'!$J$5*B30^2+'11_Asignación_Salarios_Puntos'!$K$5*B30+'11_Asignación_Salarios_Puntos'!$L$5))</f>
        <v>#DIV/0!</v>
      </c>
      <c r="F30" s="35" t="e">
        <f ca="1">IF(B30="",NA(),IF('11_Asignación_Salarios_Puntos'!$O$7*B30^(1/4)+'11_Asignación_Salarios_Puntos'!$J$7*B30^(1/2)+'11_Asignación_Salarios_Puntos'!$K$7*B30+'11_Asignación_Salarios_Puntos'!$L$7&gt;'11. Asignación_Salarios_Puntos'!$E$4,NA(),'11_Asignación_Salarios_Puntos'!$O$7*B30^(1/4)+'11_Asignación_Salarios_Puntos'!$J$7*B30^(1/2)+'11_Asignación_Salarios_Puntos'!$K$7*B30+'11_Asignación_Salarios_Puntos'!$L$7))</f>
        <v>#DIV/0!</v>
      </c>
      <c r="G30" s="35" t="e">
        <f ca="1">IF(B30="",NA(),IF('11_Asignación_Salarios_Puntos'!$I$6*B30^(1/3)+'11_Asignación_Salarios_Puntos'!$M$6*B30^(1/2)+'11_Asignación_Salarios_Puntos'!$K$6*B30+'11_Asignación_Salarios_Puntos'!$L$6&gt;'11. Asignación_Salarios_Puntos'!$E$4,NA(),'11_Asignación_Salarios_Puntos'!$I$6*B30^(1/3)+'11_Asignación_Salarios_Puntos'!$M$6*B30^(1/2)+'11_Asignación_Salarios_Puntos'!$K$6*B30+'11_Asignación_Salarios_Puntos'!$L$6))</f>
        <v>#DIV/0!</v>
      </c>
      <c r="H30" s="38" t="e">
        <f ca="1">IF(B30="",NA(),IF(pto_x3*(A30^3)+pto_x2*(A30^2)+pto_x*A30+pto_d+pto_x12*(A30^(1/2))+pto_x13*(A30^(1/3))+pto_x14*(A30^(1/4))&gt;'11. Asignación_Salarios_Puntos'!$E$4,NA(),pto_x3*(A30^3)+pto_x2*(A30^2)+pto_x*A30+pto_d+pto_x12*(A30^(1/2))+pto_x13*(A30^(1/3))+pto_x14*(A30^(1/4))))</f>
        <v>#DIV/0!</v>
      </c>
    </row>
    <row r="31" spans="1:8" x14ac:dyDescent="0.25">
      <c r="A31" s="28">
        <v>380</v>
      </c>
      <c r="B31" s="36">
        <f ca="1">+IF(A31&gt;='11. Asignación_Salarios_Puntos'!$A$3,A31,"")</f>
        <v>380</v>
      </c>
      <c r="C31" s="35" t="e">
        <f ca="1">IF(B31="",NA(),IF('11_Asignación_Salarios_Puntos'!$I$3*B31^3+'11_Asignación_Salarios_Puntos'!$J$3*B31^2+'11_Asignación_Salarios_Puntos'!$K$3*B31+'11_Asignación_Salarios_Puntos'!$L$3&gt;'11. Asignación_Salarios_Puntos'!$E$4,NA(),'11_Asignación_Salarios_Puntos'!$I$3*B31^3+'11_Asignación_Salarios_Puntos'!$J$3*B31^2+'11_Asignación_Salarios_Puntos'!$K$3*B31+'11_Asignación_Salarios_Puntos'!$L$3))</f>
        <v>#DIV/0!</v>
      </c>
      <c r="D31" s="35" t="e">
        <f ca="1">IF(B31="",NA(),IF('11_Asignación_Salarios_Puntos'!$I$4*B31^3+'11_Asignación_Salarios_Puntos'!$J$4*B31^2+'11_Asignación_Salarios_Puntos'!$K$4*B31+'11_Asignación_Salarios_Puntos'!$L$4&gt;'11. Asignación_Salarios_Puntos'!$E$4,NA(),'11_Asignación_Salarios_Puntos'!$I$4*B31^3+'11_Asignación_Salarios_Puntos'!$J$4*B31^2+'11_Asignación_Salarios_Puntos'!$K$4*B31+'11_Asignación_Salarios_Puntos'!$L$4))</f>
        <v>#DIV/0!</v>
      </c>
      <c r="E31" s="35" t="e">
        <f ca="1">IF(B31="",NA(),IF('11_Asignación_Salarios_Puntos'!$I$5*B31^3+'11_Asignación_Salarios_Puntos'!$J$5*B31^2+'11_Asignación_Salarios_Puntos'!$K$5*B31+'11_Asignación_Salarios_Puntos'!$L$5&gt;'11. Asignación_Salarios_Puntos'!$E$4,NA(),'11_Asignación_Salarios_Puntos'!$I$5*B31^3+'11_Asignación_Salarios_Puntos'!$J$5*B31^2+'11_Asignación_Salarios_Puntos'!$K$5*B31+'11_Asignación_Salarios_Puntos'!$L$5))</f>
        <v>#DIV/0!</v>
      </c>
      <c r="F31" s="35" t="e">
        <f ca="1">IF(B31="",NA(),IF('11_Asignación_Salarios_Puntos'!$O$7*B31^(1/4)+'11_Asignación_Salarios_Puntos'!$J$7*B31^(1/2)+'11_Asignación_Salarios_Puntos'!$K$7*B31+'11_Asignación_Salarios_Puntos'!$L$7&gt;'11. Asignación_Salarios_Puntos'!$E$4,NA(),'11_Asignación_Salarios_Puntos'!$O$7*B31^(1/4)+'11_Asignación_Salarios_Puntos'!$J$7*B31^(1/2)+'11_Asignación_Salarios_Puntos'!$K$7*B31+'11_Asignación_Salarios_Puntos'!$L$7))</f>
        <v>#DIV/0!</v>
      </c>
      <c r="G31" s="35" t="e">
        <f ca="1">IF(B31="",NA(),IF('11_Asignación_Salarios_Puntos'!$I$6*B31^(1/3)+'11_Asignación_Salarios_Puntos'!$M$6*B31^(1/2)+'11_Asignación_Salarios_Puntos'!$K$6*B31+'11_Asignación_Salarios_Puntos'!$L$6&gt;'11. Asignación_Salarios_Puntos'!$E$4,NA(),'11_Asignación_Salarios_Puntos'!$I$6*B31^(1/3)+'11_Asignación_Salarios_Puntos'!$M$6*B31^(1/2)+'11_Asignación_Salarios_Puntos'!$K$6*B31+'11_Asignación_Salarios_Puntos'!$L$6))</f>
        <v>#DIV/0!</v>
      </c>
      <c r="H31" s="38" t="e">
        <f ca="1">IF(B31="",NA(),IF(pto_x3*(A31^3)+pto_x2*(A31^2)+pto_x*A31+pto_d+pto_x12*(A31^(1/2))+pto_x13*(A31^(1/3))+pto_x14*(A31^(1/4))&gt;'11. Asignación_Salarios_Puntos'!$E$4,NA(),pto_x3*(A31^3)+pto_x2*(A31^2)+pto_x*A31+pto_d+pto_x12*(A31^(1/2))+pto_x13*(A31^(1/3))+pto_x14*(A31^(1/4))))</f>
        <v>#DIV/0!</v>
      </c>
    </row>
    <row r="32" spans="1:8" x14ac:dyDescent="0.25">
      <c r="A32" s="28">
        <v>400</v>
      </c>
      <c r="B32" s="36">
        <f ca="1">+IF(A32&gt;='11. Asignación_Salarios_Puntos'!$A$3,A32,"")</f>
        <v>400</v>
      </c>
      <c r="C32" s="35" t="e">
        <f ca="1">IF(B32="",NA(),IF('11_Asignación_Salarios_Puntos'!$I$3*B32^3+'11_Asignación_Salarios_Puntos'!$J$3*B32^2+'11_Asignación_Salarios_Puntos'!$K$3*B32+'11_Asignación_Salarios_Puntos'!$L$3&gt;'11. Asignación_Salarios_Puntos'!$E$4,NA(),'11_Asignación_Salarios_Puntos'!$I$3*B32^3+'11_Asignación_Salarios_Puntos'!$J$3*B32^2+'11_Asignación_Salarios_Puntos'!$K$3*B32+'11_Asignación_Salarios_Puntos'!$L$3))</f>
        <v>#DIV/0!</v>
      </c>
      <c r="D32" s="35" t="e">
        <f ca="1">IF(B32="",NA(),IF('11_Asignación_Salarios_Puntos'!$I$4*B32^3+'11_Asignación_Salarios_Puntos'!$J$4*B32^2+'11_Asignación_Salarios_Puntos'!$K$4*B32+'11_Asignación_Salarios_Puntos'!$L$4&gt;'11. Asignación_Salarios_Puntos'!$E$4,NA(),'11_Asignación_Salarios_Puntos'!$I$4*B32^3+'11_Asignación_Salarios_Puntos'!$J$4*B32^2+'11_Asignación_Salarios_Puntos'!$K$4*B32+'11_Asignación_Salarios_Puntos'!$L$4))</f>
        <v>#DIV/0!</v>
      </c>
      <c r="E32" s="35" t="e">
        <f ca="1">IF(B32="",NA(),IF('11_Asignación_Salarios_Puntos'!$I$5*B32^3+'11_Asignación_Salarios_Puntos'!$J$5*B32^2+'11_Asignación_Salarios_Puntos'!$K$5*B32+'11_Asignación_Salarios_Puntos'!$L$5&gt;'11. Asignación_Salarios_Puntos'!$E$4,NA(),'11_Asignación_Salarios_Puntos'!$I$5*B32^3+'11_Asignación_Salarios_Puntos'!$J$5*B32^2+'11_Asignación_Salarios_Puntos'!$K$5*B32+'11_Asignación_Salarios_Puntos'!$L$5))</f>
        <v>#DIV/0!</v>
      </c>
      <c r="F32" s="35" t="e">
        <f ca="1">IF(B32="",NA(),IF('11_Asignación_Salarios_Puntos'!$O$7*B32^(1/4)+'11_Asignación_Salarios_Puntos'!$J$7*B32^(1/2)+'11_Asignación_Salarios_Puntos'!$K$7*B32+'11_Asignación_Salarios_Puntos'!$L$7&gt;'11. Asignación_Salarios_Puntos'!$E$4,NA(),'11_Asignación_Salarios_Puntos'!$O$7*B32^(1/4)+'11_Asignación_Salarios_Puntos'!$J$7*B32^(1/2)+'11_Asignación_Salarios_Puntos'!$K$7*B32+'11_Asignación_Salarios_Puntos'!$L$7))</f>
        <v>#DIV/0!</v>
      </c>
      <c r="G32" s="35" t="e">
        <f ca="1">IF(B32="",NA(),IF('11_Asignación_Salarios_Puntos'!$I$6*B32^(1/3)+'11_Asignación_Salarios_Puntos'!$M$6*B32^(1/2)+'11_Asignación_Salarios_Puntos'!$K$6*B32+'11_Asignación_Salarios_Puntos'!$L$6&gt;'11. Asignación_Salarios_Puntos'!$E$4,NA(),'11_Asignación_Salarios_Puntos'!$I$6*B32^(1/3)+'11_Asignación_Salarios_Puntos'!$M$6*B32^(1/2)+'11_Asignación_Salarios_Puntos'!$K$6*B32+'11_Asignación_Salarios_Puntos'!$L$6))</f>
        <v>#DIV/0!</v>
      </c>
      <c r="H32" s="38" t="e">
        <f ca="1">IF(B32="",NA(),IF(pto_x3*(A32^3)+pto_x2*(A32^2)+pto_x*A32+pto_d+pto_x12*(A32^(1/2))+pto_x13*(A32^(1/3))+pto_x14*(A32^(1/4))&gt;'11. Asignación_Salarios_Puntos'!$E$4,NA(),pto_x3*(A32^3)+pto_x2*(A32^2)+pto_x*A32+pto_d+pto_x12*(A32^(1/2))+pto_x13*(A32^(1/3))+pto_x14*(A32^(1/4))))</f>
        <v>#DIV/0!</v>
      </c>
    </row>
    <row r="33" spans="1:8" x14ac:dyDescent="0.25">
      <c r="A33" s="28">
        <v>420</v>
      </c>
      <c r="B33" s="36">
        <f ca="1">+IF(A33&gt;='11. Asignación_Salarios_Puntos'!$A$3,A33,"")</f>
        <v>420</v>
      </c>
      <c r="C33" s="35" t="e">
        <f ca="1">IF(B33="",NA(),IF('11_Asignación_Salarios_Puntos'!$I$3*B33^3+'11_Asignación_Salarios_Puntos'!$J$3*B33^2+'11_Asignación_Salarios_Puntos'!$K$3*B33+'11_Asignación_Salarios_Puntos'!$L$3&gt;'11. Asignación_Salarios_Puntos'!$E$4,NA(),'11_Asignación_Salarios_Puntos'!$I$3*B33^3+'11_Asignación_Salarios_Puntos'!$J$3*B33^2+'11_Asignación_Salarios_Puntos'!$K$3*B33+'11_Asignación_Salarios_Puntos'!$L$3))</f>
        <v>#DIV/0!</v>
      </c>
      <c r="D33" s="35" t="e">
        <f ca="1">IF(B33="",NA(),IF('11_Asignación_Salarios_Puntos'!$I$4*B33^3+'11_Asignación_Salarios_Puntos'!$J$4*B33^2+'11_Asignación_Salarios_Puntos'!$K$4*B33+'11_Asignación_Salarios_Puntos'!$L$4&gt;'11. Asignación_Salarios_Puntos'!$E$4,NA(),'11_Asignación_Salarios_Puntos'!$I$4*B33^3+'11_Asignación_Salarios_Puntos'!$J$4*B33^2+'11_Asignación_Salarios_Puntos'!$K$4*B33+'11_Asignación_Salarios_Puntos'!$L$4))</f>
        <v>#DIV/0!</v>
      </c>
      <c r="E33" s="35" t="e">
        <f ca="1">IF(B33="",NA(),IF('11_Asignación_Salarios_Puntos'!$I$5*B33^3+'11_Asignación_Salarios_Puntos'!$J$5*B33^2+'11_Asignación_Salarios_Puntos'!$K$5*B33+'11_Asignación_Salarios_Puntos'!$L$5&gt;'11. Asignación_Salarios_Puntos'!$E$4,NA(),'11_Asignación_Salarios_Puntos'!$I$5*B33^3+'11_Asignación_Salarios_Puntos'!$J$5*B33^2+'11_Asignación_Salarios_Puntos'!$K$5*B33+'11_Asignación_Salarios_Puntos'!$L$5))</f>
        <v>#DIV/0!</v>
      </c>
      <c r="F33" s="35" t="e">
        <f ca="1">IF(B33="",NA(),IF('11_Asignación_Salarios_Puntos'!$O$7*B33^(1/4)+'11_Asignación_Salarios_Puntos'!$J$7*B33^(1/2)+'11_Asignación_Salarios_Puntos'!$K$7*B33+'11_Asignación_Salarios_Puntos'!$L$7&gt;'11. Asignación_Salarios_Puntos'!$E$4,NA(),'11_Asignación_Salarios_Puntos'!$O$7*B33^(1/4)+'11_Asignación_Salarios_Puntos'!$J$7*B33^(1/2)+'11_Asignación_Salarios_Puntos'!$K$7*B33+'11_Asignación_Salarios_Puntos'!$L$7))</f>
        <v>#DIV/0!</v>
      </c>
      <c r="G33" s="35" t="e">
        <f ca="1">IF(B33="",NA(),IF('11_Asignación_Salarios_Puntos'!$I$6*B33^(1/3)+'11_Asignación_Salarios_Puntos'!$M$6*B33^(1/2)+'11_Asignación_Salarios_Puntos'!$K$6*B33+'11_Asignación_Salarios_Puntos'!$L$6&gt;'11. Asignación_Salarios_Puntos'!$E$4,NA(),'11_Asignación_Salarios_Puntos'!$I$6*B33^(1/3)+'11_Asignación_Salarios_Puntos'!$M$6*B33^(1/2)+'11_Asignación_Salarios_Puntos'!$K$6*B33+'11_Asignación_Salarios_Puntos'!$L$6))</f>
        <v>#DIV/0!</v>
      </c>
      <c r="H33" s="38" t="e">
        <f ca="1">IF(B33="",NA(),IF(pto_x3*(A33^3)+pto_x2*(A33^2)+pto_x*A33+pto_d+pto_x12*(A33^(1/2))+pto_x13*(A33^(1/3))+pto_x14*(A33^(1/4))&gt;'11. Asignación_Salarios_Puntos'!$E$4,NA(),pto_x3*(A33^3)+pto_x2*(A33^2)+pto_x*A33+pto_d+pto_x12*(A33^(1/2))+pto_x13*(A33^(1/3))+pto_x14*(A33^(1/4))))</f>
        <v>#DIV/0!</v>
      </c>
    </row>
    <row r="34" spans="1:8" x14ac:dyDescent="0.25">
      <c r="A34" s="28">
        <v>440</v>
      </c>
      <c r="B34" s="36">
        <f ca="1">+IF(A34&gt;='11. Asignación_Salarios_Puntos'!$A$3,A34,"")</f>
        <v>440</v>
      </c>
      <c r="C34" s="35" t="e">
        <f ca="1">IF(B34="",NA(),IF('11_Asignación_Salarios_Puntos'!$I$3*B34^3+'11_Asignación_Salarios_Puntos'!$J$3*B34^2+'11_Asignación_Salarios_Puntos'!$K$3*B34+'11_Asignación_Salarios_Puntos'!$L$3&gt;'11. Asignación_Salarios_Puntos'!$E$4,NA(),'11_Asignación_Salarios_Puntos'!$I$3*B34^3+'11_Asignación_Salarios_Puntos'!$J$3*B34^2+'11_Asignación_Salarios_Puntos'!$K$3*B34+'11_Asignación_Salarios_Puntos'!$L$3))</f>
        <v>#DIV/0!</v>
      </c>
      <c r="D34" s="35" t="e">
        <f ca="1">IF(B34="",NA(),IF('11_Asignación_Salarios_Puntos'!$I$4*B34^3+'11_Asignación_Salarios_Puntos'!$J$4*B34^2+'11_Asignación_Salarios_Puntos'!$K$4*B34+'11_Asignación_Salarios_Puntos'!$L$4&gt;'11. Asignación_Salarios_Puntos'!$E$4,NA(),'11_Asignación_Salarios_Puntos'!$I$4*B34^3+'11_Asignación_Salarios_Puntos'!$J$4*B34^2+'11_Asignación_Salarios_Puntos'!$K$4*B34+'11_Asignación_Salarios_Puntos'!$L$4))</f>
        <v>#DIV/0!</v>
      </c>
      <c r="E34" s="35" t="e">
        <f ca="1">IF(B34="",NA(),IF('11_Asignación_Salarios_Puntos'!$I$5*B34^3+'11_Asignación_Salarios_Puntos'!$J$5*B34^2+'11_Asignación_Salarios_Puntos'!$K$5*B34+'11_Asignación_Salarios_Puntos'!$L$5&gt;'11. Asignación_Salarios_Puntos'!$E$4,NA(),'11_Asignación_Salarios_Puntos'!$I$5*B34^3+'11_Asignación_Salarios_Puntos'!$J$5*B34^2+'11_Asignación_Salarios_Puntos'!$K$5*B34+'11_Asignación_Salarios_Puntos'!$L$5))</f>
        <v>#DIV/0!</v>
      </c>
      <c r="F34" s="35" t="e">
        <f ca="1">IF(B34="",NA(),IF('11_Asignación_Salarios_Puntos'!$O$7*B34^(1/4)+'11_Asignación_Salarios_Puntos'!$J$7*B34^(1/2)+'11_Asignación_Salarios_Puntos'!$K$7*B34+'11_Asignación_Salarios_Puntos'!$L$7&gt;'11. Asignación_Salarios_Puntos'!$E$4,NA(),'11_Asignación_Salarios_Puntos'!$O$7*B34^(1/4)+'11_Asignación_Salarios_Puntos'!$J$7*B34^(1/2)+'11_Asignación_Salarios_Puntos'!$K$7*B34+'11_Asignación_Salarios_Puntos'!$L$7))</f>
        <v>#DIV/0!</v>
      </c>
      <c r="G34" s="35" t="e">
        <f ca="1">IF(B34="",NA(),IF('11_Asignación_Salarios_Puntos'!$I$6*B34^(1/3)+'11_Asignación_Salarios_Puntos'!$M$6*B34^(1/2)+'11_Asignación_Salarios_Puntos'!$K$6*B34+'11_Asignación_Salarios_Puntos'!$L$6&gt;'11. Asignación_Salarios_Puntos'!$E$4,NA(),'11_Asignación_Salarios_Puntos'!$I$6*B34^(1/3)+'11_Asignación_Salarios_Puntos'!$M$6*B34^(1/2)+'11_Asignación_Salarios_Puntos'!$K$6*B34+'11_Asignación_Salarios_Puntos'!$L$6))</f>
        <v>#DIV/0!</v>
      </c>
      <c r="H34" s="38" t="e">
        <f ca="1">IF(B34="",NA(),IF(pto_x3*(A34^3)+pto_x2*(A34^2)+pto_x*A34+pto_d+pto_x12*(A34^(1/2))+pto_x13*(A34^(1/3))+pto_x14*(A34^(1/4))&gt;'11. Asignación_Salarios_Puntos'!$E$4,NA(),pto_x3*(A34^3)+pto_x2*(A34^2)+pto_x*A34+pto_d+pto_x12*(A34^(1/2))+pto_x13*(A34^(1/3))+pto_x14*(A34^(1/4))))</f>
        <v>#DIV/0!</v>
      </c>
    </row>
    <row r="35" spans="1:8" x14ac:dyDescent="0.25">
      <c r="A35" s="28">
        <v>460</v>
      </c>
      <c r="B35" s="36">
        <f ca="1">+IF(A35&gt;='11. Asignación_Salarios_Puntos'!$A$3,A35,"")</f>
        <v>460</v>
      </c>
      <c r="C35" s="35" t="e">
        <f ca="1">IF(B35="",NA(),IF('11_Asignación_Salarios_Puntos'!$I$3*B35^3+'11_Asignación_Salarios_Puntos'!$J$3*B35^2+'11_Asignación_Salarios_Puntos'!$K$3*B35+'11_Asignación_Salarios_Puntos'!$L$3&gt;'11. Asignación_Salarios_Puntos'!$E$4,NA(),'11_Asignación_Salarios_Puntos'!$I$3*B35^3+'11_Asignación_Salarios_Puntos'!$J$3*B35^2+'11_Asignación_Salarios_Puntos'!$K$3*B35+'11_Asignación_Salarios_Puntos'!$L$3))</f>
        <v>#DIV/0!</v>
      </c>
      <c r="D35" s="35" t="e">
        <f ca="1">IF(B35="",NA(),IF('11_Asignación_Salarios_Puntos'!$I$4*B35^3+'11_Asignación_Salarios_Puntos'!$J$4*B35^2+'11_Asignación_Salarios_Puntos'!$K$4*B35+'11_Asignación_Salarios_Puntos'!$L$4&gt;'11. Asignación_Salarios_Puntos'!$E$4,NA(),'11_Asignación_Salarios_Puntos'!$I$4*B35^3+'11_Asignación_Salarios_Puntos'!$J$4*B35^2+'11_Asignación_Salarios_Puntos'!$K$4*B35+'11_Asignación_Salarios_Puntos'!$L$4))</f>
        <v>#DIV/0!</v>
      </c>
      <c r="E35" s="35" t="e">
        <f ca="1">IF(B35="",NA(),IF('11_Asignación_Salarios_Puntos'!$I$5*B35^3+'11_Asignación_Salarios_Puntos'!$J$5*B35^2+'11_Asignación_Salarios_Puntos'!$K$5*B35+'11_Asignación_Salarios_Puntos'!$L$5&gt;'11. Asignación_Salarios_Puntos'!$E$4,NA(),'11_Asignación_Salarios_Puntos'!$I$5*B35^3+'11_Asignación_Salarios_Puntos'!$J$5*B35^2+'11_Asignación_Salarios_Puntos'!$K$5*B35+'11_Asignación_Salarios_Puntos'!$L$5))</f>
        <v>#DIV/0!</v>
      </c>
      <c r="F35" s="35" t="e">
        <f ca="1">IF(B35="",NA(),IF('11_Asignación_Salarios_Puntos'!$O$7*B35^(1/4)+'11_Asignación_Salarios_Puntos'!$J$7*B35^(1/2)+'11_Asignación_Salarios_Puntos'!$K$7*B35+'11_Asignación_Salarios_Puntos'!$L$7&gt;'11. Asignación_Salarios_Puntos'!$E$4,NA(),'11_Asignación_Salarios_Puntos'!$O$7*B35^(1/4)+'11_Asignación_Salarios_Puntos'!$J$7*B35^(1/2)+'11_Asignación_Salarios_Puntos'!$K$7*B35+'11_Asignación_Salarios_Puntos'!$L$7))</f>
        <v>#DIV/0!</v>
      </c>
      <c r="G35" s="35" t="e">
        <f ca="1">IF(B35="",NA(),IF('11_Asignación_Salarios_Puntos'!$I$6*B35^(1/3)+'11_Asignación_Salarios_Puntos'!$M$6*B35^(1/2)+'11_Asignación_Salarios_Puntos'!$K$6*B35+'11_Asignación_Salarios_Puntos'!$L$6&gt;'11. Asignación_Salarios_Puntos'!$E$4,NA(),'11_Asignación_Salarios_Puntos'!$I$6*B35^(1/3)+'11_Asignación_Salarios_Puntos'!$M$6*B35^(1/2)+'11_Asignación_Salarios_Puntos'!$K$6*B35+'11_Asignación_Salarios_Puntos'!$L$6))</f>
        <v>#DIV/0!</v>
      </c>
      <c r="H35" s="38" t="e">
        <f ca="1">IF(B35="",NA(),IF(pto_x3*(A35^3)+pto_x2*(A35^2)+pto_x*A35+pto_d+pto_x12*(A35^(1/2))+pto_x13*(A35^(1/3))+pto_x14*(A35^(1/4))&gt;'11. Asignación_Salarios_Puntos'!$E$4,NA(),pto_x3*(A35^3)+pto_x2*(A35^2)+pto_x*A35+pto_d+pto_x12*(A35^(1/2))+pto_x13*(A35^(1/3))+pto_x14*(A35^(1/4))))</f>
        <v>#DIV/0!</v>
      </c>
    </row>
    <row r="36" spans="1:8" x14ac:dyDescent="0.25">
      <c r="A36" s="28">
        <v>480</v>
      </c>
      <c r="B36" s="36">
        <f ca="1">+IF(A36&gt;='11. Asignación_Salarios_Puntos'!$A$3,A36,"")</f>
        <v>480</v>
      </c>
      <c r="C36" s="35" t="e">
        <f ca="1">IF(B36="",NA(),IF('11_Asignación_Salarios_Puntos'!$I$3*B36^3+'11_Asignación_Salarios_Puntos'!$J$3*B36^2+'11_Asignación_Salarios_Puntos'!$K$3*B36+'11_Asignación_Salarios_Puntos'!$L$3&gt;'11. Asignación_Salarios_Puntos'!$E$4,NA(),'11_Asignación_Salarios_Puntos'!$I$3*B36^3+'11_Asignación_Salarios_Puntos'!$J$3*B36^2+'11_Asignación_Salarios_Puntos'!$K$3*B36+'11_Asignación_Salarios_Puntos'!$L$3))</f>
        <v>#DIV/0!</v>
      </c>
      <c r="D36" s="35" t="e">
        <f ca="1">IF(B36="",NA(),IF('11_Asignación_Salarios_Puntos'!$I$4*B36^3+'11_Asignación_Salarios_Puntos'!$J$4*B36^2+'11_Asignación_Salarios_Puntos'!$K$4*B36+'11_Asignación_Salarios_Puntos'!$L$4&gt;'11. Asignación_Salarios_Puntos'!$E$4,NA(),'11_Asignación_Salarios_Puntos'!$I$4*B36^3+'11_Asignación_Salarios_Puntos'!$J$4*B36^2+'11_Asignación_Salarios_Puntos'!$K$4*B36+'11_Asignación_Salarios_Puntos'!$L$4))</f>
        <v>#DIV/0!</v>
      </c>
      <c r="E36" s="35" t="e">
        <f ca="1">IF(B36="",NA(),IF('11_Asignación_Salarios_Puntos'!$I$5*B36^3+'11_Asignación_Salarios_Puntos'!$J$5*B36^2+'11_Asignación_Salarios_Puntos'!$K$5*B36+'11_Asignación_Salarios_Puntos'!$L$5&gt;'11. Asignación_Salarios_Puntos'!$E$4,NA(),'11_Asignación_Salarios_Puntos'!$I$5*B36^3+'11_Asignación_Salarios_Puntos'!$J$5*B36^2+'11_Asignación_Salarios_Puntos'!$K$5*B36+'11_Asignación_Salarios_Puntos'!$L$5))</f>
        <v>#DIV/0!</v>
      </c>
      <c r="F36" s="35" t="e">
        <f ca="1">IF(B36="",NA(),IF('11_Asignación_Salarios_Puntos'!$O$7*B36^(1/4)+'11_Asignación_Salarios_Puntos'!$J$7*B36^(1/2)+'11_Asignación_Salarios_Puntos'!$K$7*B36+'11_Asignación_Salarios_Puntos'!$L$7&gt;'11. Asignación_Salarios_Puntos'!$E$4,NA(),'11_Asignación_Salarios_Puntos'!$O$7*B36^(1/4)+'11_Asignación_Salarios_Puntos'!$J$7*B36^(1/2)+'11_Asignación_Salarios_Puntos'!$K$7*B36+'11_Asignación_Salarios_Puntos'!$L$7))</f>
        <v>#DIV/0!</v>
      </c>
      <c r="G36" s="35" t="e">
        <f ca="1">IF(B36="",NA(),IF('11_Asignación_Salarios_Puntos'!$I$6*B36^(1/3)+'11_Asignación_Salarios_Puntos'!$M$6*B36^(1/2)+'11_Asignación_Salarios_Puntos'!$K$6*B36+'11_Asignación_Salarios_Puntos'!$L$6&gt;'11. Asignación_Salarios_Puntos'!$E$4,NA(),'11_Asignación_Salarios_Puntos'!$I$6*B36^(1/3)+'11_Asignación_Salarios_Puntos'!$M$6*B36^(1/2)+'11_Asignación_Salarios_Puntos'!$K$6*B36+'11_Asignación_Salarios_Puntos'!$L$6))</f>
        <v>#DIV/0!</v>
      </c>
      <c r="H36" s="38" t="e">
        <f ca="1">IF(B36="",NA(),IF(pto_x3*(A36^3)+pto_x2*(A36^2)+pto_x*A36+pto_d+pto_x12*(A36^(1/2))+pto_x13*(A36^(1/3))+pto_x14*(A36^(1/4))&gt;'11. Asignación_Salarios_Puntos'!$E$4,NA(),pto_x3*(A36^3)+pto_x2*(A36^2)+pto_x*A36+pto_d+pto_x12*(A36^(1/2))+pto_x13*(A36^(1/3))+pto_x14*(A36^(1/4))))</f>
        <v>#DIV/0!</v>
      </c>
    </row>
    <row r="37" spans="1:8" x14ac:dyDescent="0.25">
      <c r="A37" s="28">
        <v>500</v>
      </c>
      <c r="B37" s="36">
        <f ca="1">+IF(A37&gt;='11. Asignación_Salarios_Puntos'!$A$3,A37,"")</f>
        <v>500</v>
      </c>
      <c r="C37" s="35" t="e">
        <f ca="1">IF(B37="",NA(),IF('11_Asignación_Salarios_Puntos'!$I$3*B37^3+'11_Asignación_Salarios_Puntos'!$J$3*B37^2+'11_Asignación_Salarios_Puntos'!$K$3*B37+'11_Asignación_Salarios_Puntos'!$L$3&gt;'11. Asignación_Salarios_Puntos'!$E$4,NA(),'11_Asignación_Salarios_Puntos'!$I$3*B37^3+'11_Asignación_Salarios_Puntos'!$J$3*B37^2+'11_Asignación_Salarios_Puntos'!$K$3*B37+'11_Asignación_Salarios_Puntos'!$L$3))</f>
        <v>#DIV/0!</v>
      </c>
      <c r="D37" s="35" t="e">
        <f ca="1">IF(B37="",NA(),IF('11_Asignación_Salarios_Puntos'!$I$4*B37^3+'11_Asignación_Salarios_Puntos'!$J$4*B37^2+'11_Asignación_Salarios_Puntos'!$K$4*B37+'11_Asignación_Salarios_Puntos'!$L$4&gt;'11. Asignación_Salarios_Puntos'!$E$4,NA(),'11_Asignación_Salarios_Puntos'!$I$4*B37^3+'11_Asignación_Salarios_Puntos'!$J$4*B37^2+'11_Asignación_Salarios_Puntos'!$K$4*B37+'11_Asignación_Salarios_Puntos'!$L$4))</f>
        <v>#DIV/0!</v>
      </c>
      <c r="E37" s="35" t="e">
        <f ca="1">IF(B37="",NA(),IF('11_Asignación_Salarios_Puntos'!$I$5*B37^3+'11_Asignación_Salarios_Puntos'!$J$5*B37^2+'11_Asignación_Salarios_Puntos'!$K$5*B37+'11_Asignación_Salarios_Puntos'!$L$5&gt;'11. Asignación_Salarios_Puntos'!$E$4,NA(),'11_Asignación_Salarios_Puntos'!$I$5*B37^3+'11_Asignación_Salarios_Puntos'!$J$5*B37^2+'11_Asignación_Salarios_Puntos'!$K$5*B37+'11_Asignación_Salarios_Puntos'!$L$5))</f>
        <v>#DIV/0!</v>
      </c>
      <c r="F37" s="35" t="e">
        <f ca="1">IF(B37="",NA(),IF('11_Asignación_Salarios_Puntos'!$O$7*B37^(1/4)+'11_Asignación_Salarios_Puntos'!$J$7*B37^(1/2)+'11_Asignación_Salarios_Puntos'!$K$7*B37+'11_Asignación_Salarios_Puntos'!$L$7&gt;'11. Asignación_Salarios_Puntos'!$E$4,NA(),'11_Asignación_Salarios_Puntos'!$O$7*B37^(1/4)+'11_Asignación_Salarios_Puntos'!$J$7*B37^(1/2)+'11_Asignación_Salarios_Puntos'!$K$7*B37+'11_Asignación_Salarios_Puntos'!$L$7))</f>
        <v>#DIV/0!</v>
      </c>
      <c r="G37" s="35" t="e">
        <f ca="1">IF(B37="",NA(),IF('11_Asignación_Salarios_Puntos'!$I$6*B37^(1/3)+'11_Asignación_Salarios_Puntos'!$M$6*B37^(1/2)+'11_Asignación_Salarios_Puntos'!$K$6*B37+'11_Asignación_Salarios_Puntos'!$L$6&gt;'11. Asignación_Salarios_Puntos'!$E$4,NA(),'11_Asignación_Salarios_Puntos'!$I$6*B37^(1/3)+'11_Asignación_Salarios_Puntos'!$M$6*B37^(1/2)+'11_Asignación_Salarios_Puntos'!$K$6*B37+'11_Asignación_Salarios_Puntos'!$L$6))</f>
        <v>#DIV/0!</v>
      </c>
      <c r="H37" s="38" t="e">
        <f ca="1">IF(B37="",NA(),IF(pto_x3*(A37^3)+pto_x2*(A37^2)+pto_x*A37+pto_d+pto_x12*(A37^(1/2))+pto_x13*(A37^(1/3))+pto_x14*(A37^(1/4))&gt;'11. Asignación_Salarios_Puntos'!$E$4,NA(),pto_x3*(A37^3)+pto_x2*(A37^2)+pto_x*A37+pto_d+pto_x12*(A37^(1/2))+pto_x13*(A37^(1/3))+pto_x14*(A37^(1/4))))</f>
        <v>#DIV/0!</v>
      </c>
    </row>
    <row r="38" spans="1:8" x14ac:dyDescent="0.25">
      <c r="A38" s="28">
        <v>520</v>
      </c>
      <c r="B38" s="36">
        <f ca="1">+IF(A38&gt;='11. Asignación_Salarios_Puntos'!$A$3,A38,"")</f>
        <v>520</v>
      </c>
      <c r="C38" s="35" t="e">
        <f ca="1">IF(B38="",NA(),IF('11_Asignación_Salarios_Puntos'!$I$3*B38^3+'11_Asignación_Salarios_Puntos'!$J$3*B38^2+'11_Asignación_Salarios_Puntos'!$K$3*B38+'11_Asignación_Salarios_Puntos'!$L$3&gt;'11. Asignación_Salarios_Puntos'!$E$4,NA(),'11_Asignación_Salarios_Puntos'!$I$3*B38^3+'11_Asignación_Salarios_Puntos'!$J$3*B38^2+'11_Asignación_Salarios_Puntos'!$K$3*B38+'11_Asignación_Salarios_Puntos'!$L$3))</f>
        <v>#DIV/0!</v>
      </c>
      <c r="D38" s="35" t="e">
        <f ca="1">IF(B38="",NA(),IF('11_Asignación_Salarios_Puntos'!$I$4*B38^3+'11_Asignación_Salarios_Puntos'!$J$4*B38^2+'11_Asignación_Salarios_Puntos'!$K$4*B38+'11_Asignación_Salarios_Puntos'!$L$4&gt;'11. Asignación_Salarios_Puntos'!$E$4,NA(),'11_Asignación_Salarios_Puntos'!$I$4*B38^3+'11_Asignación_Salarios_Puntos'!$J$4*B38^2+'11_Asignación_Salarios_Puntos'!$K$4*B38+'11_Asignación_Salarios_Puntos'!$L$4))</f>
        <v>#DIV/0!</v>
      </c>
      <c r="E38" s="35" t="e">
        <f ca="1">IF(B38="",NA(),IF('11_Asignación_Salarios_Puntos'!$I$5*B38^3+'11_Asignación_Salarios_Puntos'!$J$5*B38^2+'11_Asignación_Salarios_Puntos'!$K$5*B38+'11_Asignación_Salarios_Puntos'!$L$5&gt;'11. Asignación_Salarios_Puntos'!$E$4,NA(),'11_Asignación_Salarios_Puntos'!$I$5*B38^3+'11_Asignación_Salarios_Puntos'!$J$5*B38^2+'11_Asignación_Salarios_Puntos'!$K$5*B38+'11_Asignación_Salarios_Puntos'!$L$5))</f>
        <v>#DIV/0!</v>
      </c>
      <c r="F38" s="35" t="e">
        <f ca="1">IF(B38="",NA(),IF('11_Asignación_Salarios_Puntos'!$O$7*B38^(1/4)+'11_Asignación_Salarios_Puntos'!$J$7*B38^(1/2)+'11_Asignación_Salarios_Puntos'!$K$7*B38+'11_Asignación_Salarios_Puntos'!$L$7&gt;'11. Asignación_Salarios_Puntos'!$E$4,NA(),'11_Asignación_Salarios_Puntos'!$O$7*B38^(1/4)+'11_Asignación_Salarios_Puntos'!$J$7*B38^(1/2)+'11_Asignación_Salarios_Puntos'!$K$7*B38+'11_Asignación_Salarios_Puntos'!$L$7))</f>
        <v>#DIV/0!</v>
      </c>
      <c r="G38" s="35" t="e">
        <f ca="1">IF(B38="",NA(),IF('11_Asignación_Salarios_Puntos'!$I$6*B38^(1/3)+'11_Asignación_Salarios_Puntos'!$M$6*B38^(1/2)+'11_Asignación_Salarios_Puntos'!$K$6*B38+'11_Asignación_Salarios_Puntos'!$L$6&gt;'11. Asignación_Salarios_Puntos'!$E$4,NA(),'11_Asignación_Salarios_Puntos'!$I$6*B38^(1/3)+'11_Asignación_Salarios_Puntos'!$M$6*B38^(1/2)+'11_Asignación_Salarios_Puntos'!$K$6*B38+'11_Asignación_Salarios_Puntos'!$L$6))</f>
        <v>#DIV/0!</v>
      </c>
      <c r="H38" s="38" t="e">
        <f ca="1">IF(B38="",NA(),IF(pto_x3*(A38^3)+pto_x2*(A38^2)+pto_x*A38+pto_d+pto_x12*(A38^(1/2))+pto_x13*(A38^(1/3))+pto_x14*(A38^(1/4))&gt;'11. Asignación_Salarios_Puntos'!$E$4,NA(),pto_x3*(A38^3)+pto_x2*(A38^2)+pto_x*A38+pto_d+pto_x12*(A38^(1/2))+pto_x13*(A38^(1/3))+pto_x14*(A38^(1/4))))</f>
        <v>#DIV/0!</v>
      </c>
    </row>
    <row r="39" spans="1:8" x14ac:dyDescent="0.25">
      <c r="A39" s="28">
        <v>540</v>
      </c>
      <c r="B39" s="36">
        <f ca="1">+IF(A39&gt;='11. Asignación_Salarios_Puntos'!$A$3,A39,"")</f>
        <v>540</v>
      </c>
      <c r="C39" s="35" t="e">
        <f ca="1">IF(B39="",NA(),IF('11_Asignación_Salarios_Puntos'!$I$3*B39^3+'11_Asignación_Salarios_Puntos'!$J$3*B39^2+'11_Asignación_Salarios_Puntos'!$K$3*B39+'11_Asignación_Salarios_Puntos'!$L$3&gt;'11. Asignación_Salarios_Puntos'!$E$4,NA(),'11_Asignación_Salarios_Puntos'!$I$3*B39^3+'11_Asignación_Salarios_Puntos'!$J$3*B39^2+'11_Asignación_Salarios_Puntos'!$K$3*B39+'11_Asignación_Salarios_Puntos'!$L$3))</f>
        <v>#DIV/0!</v>
      </c>
      <c r="D39" s="35" t="e">
        <f ca="1">IF(B39="",NA(),IF('11_Asignación_Salarios_Puntos'!$I$4*B39^3+'11_Asignación_Salarios_Puntos'!$J$4*B39^2+'11_Asignación_Salarios_Puntos'!$K$4*B39+'11_Asignación_Salarios_Puntos'!$L$4&gt;'11. Asignación_Salarios_Puntos'!$E$4,NA(),'11_Asignación_Salarios_Puntos'!$I$4*B39^3+'11_Asignación_Salarios_Puntos'!$J$4*B39^2+'11_Asignación_Salarios_Puntos'!$K$4*B39+'11_Asignación_Salarios_Puntos'!$L$4))</f>
        <v>#DIV/0!</v>
      </c>
      <c r="E39" s="35" t="e">
        <f ca="1">IF(B39="",NA(),IF('11_Asignación_Salarios_Puntos'!$I$5*B39^3+'11_Asignación_Salarios_Puntos'!$J$5*B39^2+'11_Asignación_Salarios_Puntos'!$K$5*B39+'11_Asignación_Salarios_Puntos'!$L$5&gt;'11. Asignación_Salarios_Puntos'!$E$4,NA(),'11_Asignación_Salarios_Puntos'!$I$5*B39^3+'11_Asignación_Salarios_Puntos'!$J$5*B39^2+'11_Asignación_Salarios_Puntos'!$K$5*B39+'11_Asignación_Salarios_Puntos'!$L$5))</f>
        <v>#DIV/0!</v>
      </c>
      <c r="F39" s="35" t="e">
        <f ca="1">IF(B39="",NA(),IF('11_Asignación_Salarios_Puntos'!$O$7*B39^(1/4)+'11_Asignación_Salarios_Puntos'!$J$7*B39^(1/2)+'11_Asignación_Salarios_Puntos'!$K$7*B39+'11_Asignación_Salarios_Puntos'!$L$7&gt;'11. Asignación_Salarios_Puntos'!$E$4,NA(),'11_Asignación_Salarios_Puntos'!$O$7*B39^(1/4)+'11_Asignación_Salarios_Puntos'!$J$7*B39^(1/2)+'11_Asignación_Salarios_Puntos'!$K$7*B39+'11_Asignación_Salarios_Puntos'!$L$7))</f>
        <v>#DIV/0!</v>
      </c>
      <c r="G39" s="35" t="e">
        <f ca="1">IF(B39="",NA(),IF('11_Asignación_Salarios_Puntos'!$I$6*B39^(1/3)+'11_Asignación_Salarios_Puntos'!$M$6*B39^(1/2)+'11_Asignación_Salarios_Puntos'!$K$6*B39+'11_Asignación_Salarios_Puntos'!$L$6&gt;'11. Asignación_Salarios_Puntos'!$E$4,NA(),'11_Asignación_Salarios_Puntos'!$I$6*B39^(1/3)+'11_Asignación_Salarios_Puntos'!$M$6*B39^(1/2)+'11_Asignación_Salarios_Puntos'!$K$6*B39+'11_Asignación_Salarios_Puntos'!$L$6))</f>
        <v>#DIV/0!</v>
      </c>
      <c r="H39" s="38" t="e">
        <f ca="1">IF(B39="",NA(),IF(pto_x3*(A39^3)+pto_x2*(A39^2)+pto_x*A39+pto_d+pto_x12*(A39^(1/2))+pto_x13*(A39^(1/3))+pto_x14*(A39^(1/4))&gt;'11. Asignación_Salarios_Puntos'!$E$4,NA(),pto_x3*(A39^3)+pto_x2*(A39^2)+pto_x*A39+pto_d+pto_x12*(A39^(1/2))+pto_x13*(A39^(1/3))+pto_x14*(A39^(1/4))))</f>
        <v>#DIV/0!</v>
      </c>
    </row>
    <row r="40" spans="1:8" x14ac:dyDescent="0.25">
      <c r="A40" s="28">
        <v>560</v>
      </c>
      <c r="B40" s="36">
        <f ca="1">+IF(A40&gt;='11. Asignación_Salarios_Puntos'!$A$3,A40,"")</f>
        <v>560</v>
      </c>
      <c r="C40" s="35" t="e">
        <f ca="1">IF(B40="",NA(),IF('11_Asignación_Salarios_Puntos'!$I$3*B40^3+'11_Asignación_Salarios_Puntos'!$J$3*B40^2+'11_Asignación_Salarios_Puntos'!$K$3*B40+'11_Asignación_Salarios_Puntos'!$L$3&gt;'11. Asignación_Salarios_Puntos'!$E$4,NA(),'11_Asignación_Salarios_Puntos'!$I$3*B40^3+'11_Asignación_Salarios_Puntos'!$J$3*B40^2+'11_Asignación_Salarios_Puntos'!$K$3*B40+'11_Asignación_Salarios_Puntos'!$L$3))</f>
        <v>#DIV/0!</v>
      </c>
      <c r="D40" s="35" t="e">
        <f ca="1">IF(B40="",NA(),IF('11_Asignación_Salarios_Puntos'!$I$4*B40^3+'11_Asignación_Salarios_Puntos'!$J$4*B40^2+'11_Asignación_Salarios_Puntos'!$K$4*B40+'11_Asignación_Salarios_Puntos'!$L$4&gt;'11. Asignación_Salarios_Puntos'!$E$4,NA(),'11_Asignación_Salarios_Puntos'!$I$4*B40^3+'11_Asignación_Salarios_Puntos'!$J$4*B40^2+'11_Asignación_Salarios_Puntos'!$K$4*B40+'11_Asignación_Salarios_Puntos'!$L$4))</f>
        <v>#DIV/0!</v>
      </c>
      <c r="E40" s="35" t="e">
        <f ca="1">IF(B40="",NA(),IF('11_Asignación_Salarios_Puntos'!$I$5*B40^3+'11_Asignación_Salarios_Puntos'!$J$5*B40^2+'11_Asignación_Salarios_Puntos'!$K$5*B40+'11_Asignación_Salarios_Puntos'!$L$5&gt;'11. Asignación_Salarios_Puntos'!$E$4,NA(),'11_Asignación_Salarios_Puntos'!$I$5*B40^3+'11_Asignación_Salarios_Puntos'!$J$5*B40^2+'11_Asignación_Salarios_Puntos'!$K$5*B40+'11_Asignación_Salarios_Puntos'!$L$5))</f>
        <v>#DIV/0!</v>
      </c>
      <c r="F40" s="35" t="e">
        <f ca="1">IF(B40="",NA(),IF('11_Asignación_Salarios_Puntos'!$O$7*B40^(1/4)+'11_Asignación_Salarios_Puntos'!$J$7*B40^(1/2)+'11_Asignación_Salarios_Puntos'!$K$7*B40+'11_Asignación_Salarios_Puntos'!$L$7&gt;'11. Asignación_Salarios_Puntos'!$E$4,NA(),'11_Asignación_Salarios_Puntos'!$O$7*B40^(1/4)+'11_Asignación_Salarios_Puntos'!$J$7*B40^(1/2)+'11_Asignación_Salarios_Puntos'!$K$7*B40+'11_Asignación_Salarios_Puntos'!$L$7))</f>
        <v>#DIV/0!</v>
      </c>
      <c r="G40" s="35" t="e">
        <f ca="1">IF(B40="",NA(),IF('11_Asignación_Salarios_Puntos'!$I$6*B40^(1/3)+'11_Asignación_Salarios_Puntos'!$M$6*B40^(1/2)+'11_Asignación_Salarios_Puntos'!$K$6*B40+'11_Asignación_Salarios_Puntos'!$L$6&gt;'11. Asignación_Salarios_Puntos'!$E$4,NA(),'11_Asignación_Salarios_Puntos'!$I$6*B40^(1/3)+'11_Asignación_Salarios_Puntos'!$M$6*B40^(1/2)+'11_Asignación_Salarios_Puntos'!$K$6*B40+'11_Asignación_Salarios_Puntos'!$L$6))</f>
        <v>#DIV/0!</v>
      </c>
      <c r="H40" s="38" t="e">
        <f ca="1">IF(B40="",NA(),IF(pto_x3*(A40^3)+pto_x2*(A40^2)+pto_x*A40+pto_d+pto_x12*(A40^(1/2))+pto_x13*(A40^(1/3))+pto_x14*(A40^(1/4))&gt;'11. Asignación_Salarios_Puntos'!$E$4,NA(),pto_x3*(A40^3)+pto_x2*(A40^2)+pto_x*A40+pto_d+pto_x12*(A40^(1/2))+pto_x13*(A40^(1/3))+pto_x14*(A40^(1/4))))</f>
        <v>#DIV/0!</v>
      </c>
    </row>
    <row r="41" spans="1:8" x14ac:dyDescent="0.25">
      <c r="A41" s="28">
        <v>580</v>
      </c>
      <c r="B41" s="36">
        <f ca="1">+IF(A41&gt;='11. Asignación_Salarios_Puntos'!$A$3,A41,"")</f>
        <v>580</v>
      </c>
      <c r="C41" s="35" t="e">
        <f ca="1">IF(B41="",NA(),IF('11_Asignación_Salarios_Puntos'!$I$3*B41^3+'11_Asignación_Salarios_Puntos'!$J$3*B41^2+'11_Asignación_Salarios_Puntos'!$K$3*B41+'11_Asignación_Salarios_Puntos'!$L$3&gt;'11. Asignación_Salarios_Puntos'!$E$4,NA(),'11_Asignación_Salarios_Puntos'!$I$3*B41^3+'11_Asignación_Salarios_Puntos'!$J$3*B41^2+'11_Asignación_Salarios_Puntos'!$K$3*B41+'11_Asignación_Salarios_Puntos'!$L$3))</f>
        <v>#DIV/0!</v>
      </c>
      <c r="D41" s="35" t="e">
        <f ca="1">IF(B41="",NA(),IF('11_Asignación_Salarios_Puntos'!$I$4*B41^3+'11_Asignación_Salarios_Puntos'!$J$4*B41^2+'11_Asignación_Salarios_Puntos'!$K$4*B41+'11_Asignación_Salarios_Puntos'!$L$4&gt;'11. Asignación_Salarios_Puntos'!$E$4,NA(),'11_Asignación_Salarios_Puntos'!$I$4*B41^3+'11_Asignación_Salarios_Puntos'!$J$4*B41^2+'11_Asignación_Salarios_Puntos'!$K$4*B41+'11_Asignación_Salarios_Puntos'!$L$4))</f>
        <v>#DIV/0!</v>
      </c>
      <c r="E41" s="35" t="e">
        <f ca="1">IF(B41="",NA(),IF('11_Asignación_Salarios_Puntos'!$I$5*B41^3+'11_Asignación_Salarios_Puntos'!$J$5*B41^2+'11_Asignación_Salarios_Puntos'!$K$5*B41+'11_Asignación_Salarios_Puntos'!$L$5&gt;'11. Asignación_Salarios_Puntos'!$E$4,NA(),'11_Asignación_Salarios_Puntos'!$I$5*B41^3+'11_Asignación_Salarios_Puntos'!$J$5*B41^2+'11_Asignación_Salarios_Puntos'!$K$5*B41+'11_Asignación_Salarios_Puntos'!$L$5))</f>
        <v>#DIV/0!</v>
      </c>
      <c r="F41" s="35" t="e">
        <f ca="1">IF(B41="",NA(),IF('11_Asignación_Salarios_Puntos'!$O$7*B41^(1/4)+'11_Asignación_Salarios_Puntos'!$J$7*B41^(1/2)+'11_Asignación_Salarios_Puntos'!$K$7*B41+'11_Asignación_Salarios_Puntos'!$L$7&gt;'11. Asignación_Salarios_Puntos'!$E$4,NA(),'11_Asignación_Salarios_Puntos'!$O$7*B41^(1/4)+'11_Asignación_Salarios_Puntos'!$J$7*B41^(1/2)+'11_Asignación_Salarios_Puntos'!$K$7*B41+'11_Asignación_Salarios_Puntos'!$L$7))</f>
        <v>#DIV/0!</v>
      </c>
      <c r="G41" s="35" t="e">
        <f ca="1">IF(B41="",NA(),IF('11_Asignación_Salarios_Puntos'!$I$6*B41^(1/3)+'11_Asignación_Salarios_Puntos'!$M$6*B41^(1/2)+'11_Asignación_Salarios_Puntos'!$K$6*B41+'11_Asignación_Salarios_Puntos'!$L$6&gt;'11. Asignación_Salarios_Puntos'!$E$4,NA(),'11_Asignación_Salarios_Puntos'!$I$6*B41^(1/3)+'11_Asignación_Salarios_Puntos'!$M$6*B41^(1/2)+'11_Asignación_Salarios_Puntos'!$K$6*B41+'11_Asignación_Salarios_Puntos'!$L$6))</f>
        <v>#DIV/0!</v>
      </c>
      <c r="H41" s="38" t="e">
        <f ca="1">IF(B41="",NA(),IF(pto_x3*(A41^3)+pto_x2*(A41^2)+pto_x*A41+pto_d+pto_x12*(A41^(1/2))+pto_x13*(A41^(1/3))+pto_x14*(A41^(1/4))&gt;'11. Asignación_Salarios_Puntos'!$E$4,NA(),pto_x3*(A41^3)+pto_x2*(A41^2)+pto_x*A41+pto_d+pto_x12*(A41^(1/2))+pto_x13*(A41^(1/3))+pto_x14*(A41^(1/4))))</f>
        <v>#DIV/0!</v>
      </c>
    </row>
    <row r="42" spans="1:8" x14ac:dyDescent="0.25">
      <c r="A42" s="28">
        <v>600</v>
      </c>
      <c r="B42" s="36">
        <f ca="1">+IF(A42&gt;='11. Asignación_Salarios_Puntos'!$A$3,A42,"")</f>
        <v>600</v>
      </c>
      <c r="C42" s="35" t="e">
        <f ca="1">IF(B42="",NA(),IF('11_Asignación_Salarios_Puntos'!$I$3*B42^3+'11_Asignación_Salarios_Puntos'!$J$3*B42^2+'11_Asignación_Salarios_Puntos'!$K$3*B42+'11_Asignación_Salarios_Puntos'!$L$3&gt;'11. Asignación_Salarios_Puntos'!$E$4,NA(),'11_Asignación_Salarios_Puntos'!$I$3*B42^3+'11_Asignación_Salarios_Puntos'!$J$3*B42^2+'11_Asignación_Salarios_Puntos'!$K$3*B42+'11_Asignación_Salarios_Puntos'!$L$3))</f>
        <v>#DIV/0!</v>
      </c>
      <c r="D42" s="35" t="e">
        <f ca="1">IF(B42="",NA(),IF('11_Asignación_Salarios_Puntos'!$I$4*B42^3+'11_Asignación_Salarios_Puntos'!$J$4*B42^2+'11_Asignación_Salarios_Puntos'!$K$4*B42+'11_Asignación_Salarios_Puntos'!$L$4&gt;'11. Asignación_Salarios_Puntos'!$E$4,NA(),'11_Asignación_Salarios_Puntos'!$I$4*B42^3+'11_Asignación_Salarios_Puntos'!$J$4*B42^2+'11_Asignación_Salarios_Puntos'!$K$4*B42+'11_Asignación_Salarios_Puntos'!$L$4))</f>
        <v>#DIV/0!</v>
      </c>
      <c r="E42" s="35" t="e">
        <f ca="1">IF(B42="",NA(),IF('11_Asignación_Salarios_Puntos'!$I$5*B42^3+'11_Asignación_Salarios_Puntos'!$J$5*B42^2+'11_Asignación_Salarios_Puntos'!$K$5*B42+'11_Asignación_Salarios_Puntos'!$L$5&gt;'11. Asignación_Salarios_Puntos'!$E$4,NA(),'11_Asignación_Salarios_Puntos'!$I$5*B42^3+'11_Asignación_Salarios_Puntos'!$J$5*B42^2+'11_Asignación_Salarios_Puntos'!$K$5*B42+'11_Asignación_Salarios_Puntos'!$L$5))</f>
        <v>#DIV/0!</v>
      </c>
      <c r="F42" s="35" t="e">
        <f ca="1">IF(B42="",NA(),IF('11_Asignación_Salarios_Puntos'!$O$7*B42^(1/4)+'11_Asignación_Salarios_Puntos'!$J$7*B42^(1/2)+'11_Asignación_Salarios_Puntos'!$K$7*B42+'11_Asignación_Salarios_Puntos'!$L$7&gt;'11. Asignación_Salarios_Puntos'!$E$4,NA(),'11_Asignación_Salarios_Puntos'!$O$7*B42^(1/4)+'11_Asignación_Salarios_Puntos'!$J$7*B42^(1/2)+'11_Asignación_Salarios_Puntos'!$K$7*B42+'11_Asignación_Salarios_Puntos'!$L$7))</f>
        <v>#DIV/0!</v>
      </c>
      <c r="G42" s="35" t="e">
        <f ca="1">IF(B42="",NA(),IF('11_Asignación_Salarios_Puntos'!$I$6*B42^(1/3)+'11_Asignación_Salarios_Puntos'!$M$6*B42^(1/2)+'11_Asignación_Salarios_Puntos'!$K$6*B42+'11_Asignación_Salarios_Puntos'!$L$6&gt;'11. Asignación_Salarios_Puntos'!$E$4,NA(),'11_Asignación_Salarios_Puntos'!$I$6*B42^(1/3)+'11_Asignación_Salarios_Puntos'!$M$6*B42^(1/2)+'11_Asignación_Salarios_Puntos'!$K$6*B42+'11_Asignación_Salarios_Puntos'!$L$6))</f>
        <v>#DIV/0!</v>
      </c>
      <c r="H42" s="38" t="e">
        <f ca="1">IF(B42="",NA(),IF(pto_x3*(A42^3)+pto_x2*(A42^2)+pto_x*A42+pto_d+pto_x12*(A42^(1/2))+pto_x13*(A42^(1/3))+pto_x14*(A42^(1/4))&gt;'11. Asignación_Salarios_Puntos'!$E$4,NA(),pto_x3*(A42^3)+pto_x2*(A42^2)+pto_x*A42+pto_d+pto_x12*(A42^(1/2))+pto_x13*(A42^(1/3))+pto_x14*(A42^(1/4))))</f>
        <v>#DIV/0!</v>
      </c>
    </row>
    <row r="43" spans="1:8" x14ac:dyDescent="0.25">
      <c r="A43" s="28">
        <v>620</v>
      </c>
      <c r="B43" s="36">
        <f ca="1">+IF(A43&gt;='11. Asignación_Salarios_Puntos'!$A$3,A43,"")</f>
        <v>620</v>
      </c>
      <c r="C43" s="35" t="e">
        <f ca="1">IF(B43="",NA(),IF('11_Asignación_Salarios_Puntos'!$I$3*B43^3+'11_Asignación_Salarios_Puntos'!$J$3*B43^2+'11_Asignación_Salarios_Puntos'!$K$3*B43+'11_Asignación_Salarios_Puntos'!$L$3&gt;'11. Asignación_Salarios_Puntos'!$E$4,NA(),'11_Asignación_Salarios_Puntos'!$I$3*B43^3+'11_Asignación_Salarios_Puntos'!$J$3*B43^2+'11_Asignación_Salarios_Puntos'!$K$3*B43+'11_Asignación_Salarios_Puntos'!$L$3))</f>
        <v>#DIV/0!</v>
      </c>
      <c r="D43" s="35" t="e">
        <f ca="1">IF(B43="",NA(),IF('11_Asignación_Salarios_Puntos'!$I$4*B43^3+'11_Asignación_Salarios_Puntos'!$J$4*B43^2+'11_Asignación_Salarios_Puntos'!$K$4*B43+'11_Asignación_Salarios_Puntos'!$L$4&gt;'11. Asignación_Salarios_Puntos'!$E$4,NA(),'11_Asignación_Salarios_Puntos'!$I$4*B43^3+'11_Asignación_Salarios_Puntos'!$J$4*B43^2+'11_Asignación_Salarios_Puntos'!$K$4*B43+'11_Asignación_Salarios_Puntos'!$L$4))</f>
        <v>#DIV/0!</v>
      </c>
      <c r="E43" s="35" t="e">
        <f ca="1">IF(B43="",NA(),IF('11_Asignación_Salarios_Puntos'!$I$5*B43^3+'11_Asignación_Salarios_Puntos'!$J$5*B43^2+'11_Asignación_Salarios_Puntos'!$K$5*B43+'11_Asignación_Salarios_Puntos'!$L$5&gt;'11. Asignación_Salarios_Puntos'!$E$4,NA(),'11_Asignación_Salarios_Puntos'!$I$5*B43^3+'11_Asignación_Salarios_Puntos'!$J$5*B43^2+'11_Asignación_Salarios_Puntos'!$K$5*B43+'11_Asignación_Salarios_Puntos'!$L$5))</f>
        <v>#DIV/0!</v>
      </c>
      <c r="F43" s="35" t="e">
        <f ca="1">IF(B43="",NA(),IF('11_Asignación_Salarios_Puntos'!$O$7*B43^(1/4)+'11_Asignación_Salarios_Puntos'!$J$7*B43^(1/2)+'11_Asignación_Salarios_Puntos'!$K$7*B43+'11_Asignación_Salarios_Puntos'!$L$7&gt;'11. Asignación_Salarios_Puntos'!$E$4,NA(),'11_Asignación_Salarios_Puntos'!$O$7*B43^(1/4)+'11_Asignación_Salarios_Puntos'!$J$7*B43^(1/2)+'11_Asignación_Salarios_Puntos'!$K$7*B43+'11_Asignación_Salarios_Puntos'!$L$7))</f>
        <v>#DIV/0!</v>
      </c>
      <c r="G43" s="35" t="e">
        <f ca="1">IF(B43="",NA(),IF('11_Asignación_Salarios_Puntos'!$I$6*B43^(1/3)+'11_Asignación_Salarios_Puntos'!$M$6*B43^(1/2)+'11_Asignación_Salarios_Puntos'!$K$6*B43+'11_Asignación_Salarios_Puntos'!$L$6&gt;'11. Asignación_Salarios_Puntos'!$E$4,NA(),'11_Asignación_Salarios_Puntos'!$I$6*B43^(1/3)+'11_Asignación_Salarios_Puntos'!$M$6*B43^(1/2)+'11_Asignación_Salarios_Puntos'!$K$6*B43+'11_Asignación_Salarios_Puntos'!$L$6))</f>
        <v>#DIV/0!</v>
      </c>
      <c r="H43" s="38" t="e">
        <f ca="1">IF(B43="",NA(),IF(pto_x3*(A43^3)+pto_x2*(A43^2)+pto_x*A43+pto_d+pto_x12*(A43^(1/2))+pto_x13*(A43^(1/3))+pto_x14*(A43^(1/4))&gt;'11. Asignación_Salarios_Puntos'!$E$4,NA(),pto_x3*(A43^3)+pto_x2*(A43^2)+pto_x*A43+pto_d+pto_x12*(A43^(1/2))+pto_x13*(A43^(1/3))+pto_x14*(A43^(1/4))))</f>
        <v>#DIV/0!</v>
      </c>
    </row>
    <row r="44" spans="1:8" x14ac:dyDescent="0.25">
      <c r="A44" s="28">
        <v>640</v>
      </c>
      <c r="B44" s="36">
        <f ca="1">+IF(A44&gt;='11. Asignación_Salarios_Puntos'!$A$3,A44,"")</f>
        <v>640</v>
      </c>
      <c r="C44" s="35" t="e">
        <f ca="1">IF(B44="",NA(),IF('11_Asignación_Salarios_Puntos'!$I$3*B44^3+'11_Asignación_Salarios_Puntos'!$J$3*B44^2+'11_Asignación_Salarios_Puntos'!$K$3*B44+'11_Asignación_Salarios_Puntos'!$L$3&gt;'11. Asignación_Salarios_Puntos'!$E$4,NA(),'11_Asignación_Salarios_Puntos'!$I$3*B44^3+'11_Asignación_Salarios_Puntos'!$J$3*B44^2+'11_Asignación_Salarios_Puntos'!$K$3*B44+'11_Asignación_Salarios_Puntos'!$L$3))</f>
        <v>#DIV/0!</v>
      </c>
      <c r="D44" s="35" t="e">
        <f ca="1">IF(B44="",NA(),IF('11_Asignación_Salarios_Puntos'!$I$4*B44^3+'11_Asignación_Salarios_Puntos'!$J$4*B44^2+'11_Asignación_Salarios_Puntos'!$K$4*B44+'11_Asignación_Salarios_Puntos'!$L$4&gt;'11. Asignación_Salarios_Puntos'!$E$4,NA(),'11_Asignación_Salarios_Puntos'!$I$4*B44^3+'11_Asignación_Salarios_Puntos'!$J$4*B44^2+'11_Asignación_Salarios_Puntos'!$K$4*B44+'11_Asignación_Salarios_Puntos'!$L$4))</f>
        <v>#DIV/0!</v>
      </c>
      <c r="E44" s="35" t="e">
        <f ca="1">IF(B44="",NA(),IF('11_Asignación_Salarios_Puntos'!$I$5*B44^3+'11_Asignación_Salarios_Puntos'!$J$5*B44^2+'11_Asignación_Salarios_Puntos'!$K$5*B44+'11_Asignación_Salarios_Puntos'!$L$5&gt;'11. Asignación_Salarios_Puntos'!$E$4,NA(),'11_Asignación_Salarios_Puntos'!$I$5*B44^3+'11_Asignación_Salarios_Puntos'!$J$5*B44^2+'11_Asignación_Salarios_Puntos'!$K$5*B44+'11_Asignación_Salarios_Puntos'!$L$5))</f>
        <v>#DIV/0!</v>
      </c>
      <c r="F44" s="35" t="e">
        <f ca="1">IF(B44="",NA(),IF('11_Asignación_Salarios_Puntos'!$O$7*B44^(1/4)+'11_Asignación_Salarios_Puntos'!$J$7*B44^(1/2)+'11_Asignación_Salarios_Puntos'!$K$7*B44+'11_Asignación_Salarios_Puntos'!$L$7&gt;'11. Asignación_Salarios_Puntos'!$E$4,NA(),'11_Asignación_Salarios_Puntos'!$O$7*B44^(1/4)+'11_Asignación_Salarios_Puntos'!$J$7*B44^(1/2)+'11_Asignación_Salarios_Puntos'!$K$7*B44+'11_Asignación_Salarios_Puntos'!$L$7))</f>
        <v>#DIV/0!</v>
      </c>
      <c r="G44" s="35" t="e">
        <f ca="1">IF(B44="",NA(),IF('11_Asignación_Salarios_Puntos'!$I$6*B44^(1/3)+'11_Asignación_Salarios_Puntos'!$M$6*B44^(1/2)+'11_Asignación_Salarios_Puntos'!$K$6*B44+'11_Asignación_Salarios_Puntos'!$L$6&gt;'11. Asignación_Salarios_Puntos'!$E$4,NA(),'11_Asignación_Salarios_Puntos'!$I$6*B44^(1/3)+'11_Asignación_Salarios_Puntos'!$M$6*B44^(1/2)+'11_Asignación_Salarios_Puntos'!$K$6*B44+'11_Asignación_Salarios_Puntos'!$L$6))</f>
        <v>#DIV/0!</v>
      </c>
      <c r="H44" s="38" t="e">
        <f ca="1">IF(B44="",NA(),IF(pto_x3*(A44^3)+pto_x2*(A44^2)+pto_x*A44+pto_d+pto_x12*(A44^(1/2))+pto_x13*(A44^(1/3))+pto_x14*(A44^(1/4))&gt;'11. Asignación_Salarios_Puntos'!$E$4,NA(),pto_x3*(A44^3)+pto_x2*(A44^2)+pto_x*A44+pto_d+pto_x12*(A44^(1/2))+pto_x13*(A44^(1/3))+pto_x14*(A44^(1/4))))</f>
        <v>#DIV/0!</v>
      </c>
    </row>
    <row r="45" spans="1:8" x14ac:dyDescent="0.25">
      <c r="A45" s="28">
        <v>660</v>
      </c>
      <c r="B45" s="36">
        <f ca="1">+IF(A45&gt;='11. Asignación_Salarios_Puntos'!$A$3,A45,"")</f>
        <v>660</v>
      </c>
      <c r="C45" s="35" t="e">
        <f ca="1">IF(B45="",NA(),IF('11_Asignación_Salarios_Puntos'!$I$3*B45^3+'11_Asignación_Salarios_Puntos'!$J$3*B45^2+'11_Asignación_Salarios_Puntos'!$K$3*B45+'11_Asignación_Salarios_Puntos'!$L$3&gt;'11. Asignación_Salarios_Puntos'!$E$4,NA(),'11_Asignación_Salarios_Puntos'!$I$3*B45^3+'11_Asignación_Salarios_Puntos'!$J$3*B45^2+'11_Asignación_Salarios_Puntos'!$K$3*B45+'11_Asignación_Salarios_Puntos'!$L$3))</f>
        <v>#DIV/0!</v>
      </c>
      <c r="D45" s="35" t="e">
        <f ca="1">IF(B45="",NA(),IF('11_Asignación_Salarios_Puntos'!$I$4*B45^3+'11_Asignación_Salarios_Puntos'!$J$4*B45^2+'11_Asignación_Salarios_Puntos'!$K$4*B45+'11_Asignación_Salarios_Puntos'!$L$4&gt;'11. Asignación_Salarios_Puntos'!$E$4,NA(),'11_Asignación_Salarios_Puntos'!$I$4*B45^3+'11_Asignación_Salarios_Puntos'!$J$4*B45^2+'11_Asignación_Salarios_Puntos'!$K$4*B45+'11_Asignación_Salarios_Puntos'!$L$4))</f>
        <v>#DIV/0!</v>
      </c>
      <c r="E45" s="35" t="e">
        <f ca="1">IF(B45="",NA(),IF('11_Asignación_Salarios_Puntos'!$I$5*B45^3+'11_Asignación_Salarios_Puntos'!$J$5*B45^2+'11_Asignación_Salarios_Puntos'!$K$5*B45+'11_Asignación_Salarios_Puntos'!$L$5&gt;'11. Asignación_Salarios_Puntos'!$E$4,NA(),'11_Asignación_Salarios_Puntos'!$I$5*B45^3+'11_Asignación_Salarios_Puntos'!$J$5*B45^2+'11_Asignación_Salarios_Puntos'!$K$5*B45+'11_Asignación_Salarios_Puntos'!$L$5))</f>
        <v>#DIV/0!</v>
      </c>
      <c r="F45" s="35" t="e">
        <f ca="1">IF(B45="",NA(),IF('11_Asignación_Salarios_Puntos'!$O$7*B45^(1/4)+'11_Asignación_Salarios_Puntos'!$J$7*B45^(1/2)+'11_Asignación_Salarios_Puntos'!$K$7*B45+'11_Asignación_Salarios_Puntos'!$L$7&gt;'11. Asignación_Salarios_Puntos'!$E$4,NA(),'11_Asignación_Salarios_Puntos'!$O$7*B45^(1/4)+'11_Asignación_Salarios_Puntos'!$J$7*B45^(1/2)+'11_Asignación_Salarios_Puntos'!$K$7*B45+'11_Asignación_Salarios_Puntos'!$L$7))</f>
        <v>#DIV/0!</v>
      </c>
      <c r="G45" s="35" t="e">
        <f ca="1">IF(B45="",NA(),IF('11_Asignación_Salarios_Puntos'!$I$6*B45^(1/3)+'11_Asignación_Salarios_Puntos'!$M$6*B45^(1/2)+'11_Asignación_Salarios_Puntos'!$K$6*B45+'11_Asignación_Salarios_Puntos'!$L$6&gt;'11. Asignación_Salarios_Puntos'!$E$4,NA(),'11_Asignación_Salarios_Puntos'!$I$6*B45^(1/3)+'11_Asignación_Salarios_Puntos'!$M$6*B45^(1/2)+'11_Asignación_Salarios_Puntos'!$K$6*B45+'11_Asignación_Salarios_Puntos'!$L$6))</f>
        <v>#DIV/0!</v>
      </c>
      <c r="H45" s="38" t="e">
        <f ca="1">IF(B45="",NA(),IF(pto_x3*(A45^3)+pto_x2*(A45^2)+pto_x*A45+pto_d+pto_x12*(A45^(1/2))+pto_x13*(A45^(1/3))+pto_x14*(A45^(1/4))&gt;'11. Asignación_Salarios_Puntos'!$E$4,NA(),pto_x3*(A45^3)+pto_x2*(A45^2)+pto_x*A45+pto_d+pto_x12*(A45^(1/2))+pto_x13*(A45^(1/3))+pto_x14*(A45^(1/4))))</f>
        <v>#DIV/0!</v>
      </c>
    </row>
    <row r="46" spans="1:8" x14ac:dyDescent="0.25">
      <c r="A46" s="28">
        <v>680</v>
      </c>
      <c r="B46" s="36">
        <f ca="1">+IF(A46&gt;='11. Asignación_Salarios_Puntos'!$A$3,A46,"")</f>
        <v>680</v>
      </c>
      <c r="C46" s="35" t="e">
        <f ca="1">IF(B46="",NA(),IF('11_Asignación_Salarios_Puntos'!$I$3*B46^3+'11_Asignación_Salarios_Puntos'!$J$3*B46^2+'11_Asignación_Salarios_Puntos'!$K$3*B46+'11_Asignación_Salarios_Puntos'!$L$3&gt;'11. Asignación_Salarios_Puntos'!$E$4,NA(),'11_Asignación_Salarios_Puntos'!$I$3*B46^3+'11_Asignación_Salarios_Puntos'!$J$3*B46^2+'11_Asignación_Salarios_Puntos'!$K$3*B46+'11_Asignación_Salarios_Puntos'!$L$3))</f>
        <v>#DIV/0!</v>
      </c>
      <c r="D46" s="35" t="e">
        <f ca="1">IF(B46="",NA(),IF('11_Asignación_Salarios_Puntos'!$I$4*B46^3+'11_Asignación_Salarios_Puntos'!$J$4*B46^2+'11_Asignación_Salarios_Puntos'!$K$4*B46+'11_Asignación_Salarios_Puntos'!$L$4&gt;'11. Asignación_Salarios_Puntos'!$E$4,NA(),'11_Asignación_Salarios_Puntos'!$I$4*B46^3+'11_Asignación_Salarios_Puntos'!$J$4*B46^2+'11_Asignación_Salarios_Puntos'!$K$4*B46+'11_Asignación_Salarios_Puntos'!$L$4))</f>
        <v>#DIV/0!</v>
      </c>
      <c r="E46" s="35" t="e">
        <f ca="1">IF(B46="",NA(),IF('11_Asignación_Salarios_Puntos'!$I$5*B46^3+'11_Asignación_Salarios_Puntos'!$J$5*B46^2+'11_Asignación_Salarios_Puntos'!$K$5*B46+'11_Asignación_Salarios_Puntos'!$L$5&gt;'11. Asignación_Salarios_Puntos'!$E$4,NA(),'11_Asignación_Salarios_Puntos'!$I$5*B46^3+'11_Asignación_Salarios_Puntos'!$J$5*B46^2+'11_Asignación_Salarios_Puntos'!$K$5*B46+'11_Asignación_Salarios_Puntos'!$L$5))</f>
        <v>#DIV/0!</v>
      </c>
      <c r="F46" s="35" t="e">
        <f ca="1">IF(B46="",NA(),IF('11_Asignación_Salarios_Puntos'!$O$7*B46^(1/4)+'11_Asignación_Salarios_Puntos'!$J$7*B46^(1/2)+'11_Asignación_Salarios_Puntos'!$K$7*B46+'11_Asignación_Salarios_Puntos'!$L$7&gt;'11. Asignación_Salarios_Puntos'!$E$4,NA(),'11_Asignación_Salarios_Puntos'!$O$7*B46^(1/4)+'11_Asignación_Salarios_Puntos'!$J$7*B46^(1/2)+'11_Asignación_Salarios_Puntos'!$K$7*B46+'11_Asignación_Salarios_Puntos'!$L$7))</f>
        <v>#DIV/0!</v>
      </c>
      <c r="G46" s="35" t="e">
        <f ca="1">IF(B46="",NA(),IF('11_Asignación_Salarios_Puntos'!$I$6*B46^(1/3)+'11_Asignación_Salarios_Puntos'!$M$6*B46^(1/2)+'11_Asignación_Salarios_Puntos'!$K$6*B46+'11_Asignación_Salarios_Puntos'!$L$6&gt;'11. Asignación_Salarios_Puntos'!$E$4,NA(),'11_Asignación_Salarios_Puntos'!$I$6*B46^(1/3)+'11_Asignación_Salarios_Puntos'!$M$6*B46^(1/2)+'11_Asignación_Salarios_Puntos'!$K$6*B46+'11_Asignación_Salarios_Puntos'!$L$6))</f>
        <v>#DIV/0!</v>
      </c>
      <c r="H46" s="38" t="e">
        <f ca="1">IF(B46="",NA(),IF(pto_x3*(A46^3)+pto_x2*(A46^2)+pto_x*A46+pto_d+pto_x12*(A46^(1/2))+pto_x13*(A46^(1/3))+pto_x14*(A46^(1/4))&gt;'11. Asignación_Salarios_Puntos'!$E$4,NA(),pto_x3*(A46^3)+pto_x2*(A46^2)+pto_x*A46+pto_d+pto_x12*(A46^(1/2))+pto_x13*(A46^(1/3))+pto_x14*(A46^(1/4))))</f>
        <v>#DIV/0!</v>
      </c>
    </row>
    <row r="47" spans="1:8" x14ac:dyDescent="0.25">
      <c r="A47" s="28">
        <v>700</v>
      </c>
      <c r="B47" s="36">
        <f ca="1">+IF(A47&gt;='11. Asignación_Salarios_Puntos'!$A$3,A47,"")</f>
        <v>700</v>
      </c>
      <c r="C47" s="35" t="e">
        <f ca="1">IF(B47="",NA(),IF('11_Asignación_Salarios_Puntos'!$I$3*B47^3+'11_Asignación_Salarios_Puntos'!$J$3*B47^2+'11_Asignación_Salarios_Puntos'!$K$3*B47+'11_Asignación_Salarios_Puntos'!$L$3&gt;'11. Asignación_Salarios_Puntos'!$E$4,NA(),'11_Asignación_Salarios_Puntos'!$I$3*B47^3+'11_Asignación_Salarios_Puntos'!$J$3*B47^2+'11_Asignación_Salarios_Puntos'!$K$3*B47+'11_Asignación_Salarios_Puntos'!$L$3))</f>
        <v>#DIV/0!</v>
      </c>
      <c r="D47" s="35" t="e">
        <f ca="1">IF(B47="",NA(),IF('11_Asignación_Salarios_Puntos'!$I$4*B47^3+'11_Asignación_Salarios_Puntos'!$J$4*B47^2+'11_Asignación_Salarios_Puntos'!$K$4*B47+'11_Asignación_Salarios_Puntos'!$L$4&gt;'11. Asignación_Salarios_Puntos'!$E$4,NA(),'11_Asignación_Salarios_Puntos'!$I$4*B47^3+'11_Asignación_Salarios_Puntos'!$J$4*B47^2+'11_Asignación_Salarios_Puntos'!$K$4*B47+'11_Asignación_Salarios_Puntos'!$L$4))</f>
        <v>#DIV/0!</v>
      </c>
      <c r="E47" s="35" t="e">
        <f ca="1">IF(B47="",NA(),IF('11_Asignación_Salarios_Puntos'!$I$5*B47^3+'11_Asignación_Salarios_Puntos'!$J$5*B47^2+'11_Asignación_Salarios_Puntos'!$K$5*B47+'11_Asignación_Salarios_Puntos'!$L$5&gt;'11. Asignación_Salarios_Puntos'!$E$4,NA(),'11_Asignación_Salarios_Puntos'!$I$5*B47^3+'11_Asignación_Salarios_Puntos'!$J$5*B47^2+'11_Asignación_Salarios_Puntos'!$K$5*B47+'11_Asignación_Salarios_Puntos'!$L$5))</f>
        <v>#DIV/0!</v>
      </c>
      <c r="F47" s="35" t="e">
        <f ca="1">IF(B47="",NA(),IF('11_Asignación_Salarios_Puntos'!$O$7*B47^(1/4)+'11_Asignación_Salarios_Puntos'!$J$7*B47^(1/2)+'11_Asignación_Salarios_Puntos'!$K$7*B47+'11_Asignación_Salarios_Puntos'!$L$7&gt;'11. Asignación_Salarios_Puntos'!$E$4,NA(),'11_Asignación_Salarios_Puntos'!$O$7*B47^(1/4)+'11_Asignación_Salarios_Puntos'!$J$7*B47^(1/2)+'11_Asignación_Salarios_Puntos'!$K$7*B47+'11_Asignación_Salarios_Puntos'!$L$7))</f>
        <v>#DIV/0!</v>
      </c>
      <c r="G47" s="35" t="e">
        <f ca="1">IF(B47="",NA(),IF('11_Asignación_Salarios_Puntos'!$I$6*B47^(1/3)+'11_Asignación_Salarios_Puntos'!$M$6*B47^(1/2)+'11_Asignación_Salarios_Puntos'!$K$6*B47+'11_Asignación_Salarios_Puntos'!$L$6&gt;'11. Asignación_Salarios_Puntos'!$E$4,NA(),'11_Asignación_Salarios_Puntos'!$I$6*B47^(1/3)+'11_Asignación_Salarios_Puntos'!$M$6*B47^(1/2)+'11_Asignación_Salarios_Puntos'!$K$6*B47+'11_Asignación_Salarios_Puntos'!$L$6))</f>
        <v>#DIV/0!</v>
      </c>
      <c r="H47" s="38" t="e">
        <f ca="1">IF(B47="",NA(),IF(pto_x3*(A47^3)+pto_x2*(A47^2)+pto_x*A47+pto_d+pto_x12*(A47^(1/2))+pto_x13*(A47^(1/3))+pto_x14*(A47^(1/4))&gt;'11. Asignación_Salarios_Puntos'!$E$4,NA(),pto_x3*(A47^3)+pto_x2*(A47^2)+pto_x*A47+pto_d+pto_x12*(A47^(1/2))+pto_x13*(A47^(1/3))+pto_x14*(A47^(1/4))))</f>
        <v>#DIV/0!</v>
      </c>
    </row>
    <row r="48" spans="1:8" x14ac:dyDescent="0.25">
      <c r="A48" s="28">
        <v>720</v>
      </c>
      <c r="B48" s="36">
        <f ca="1">+IF(A48&gt;='11. Asignación_Salarios_Puntos'!$A$3,A48,"")</f>
        <v>720</v>
      </c>
      <c r="C48" s="35" t="e">
        <f ca="1">IF(B48="",NA(),IF('11_Asignación_Salarios_Puntos'!$I$3*B48^3+'11_Asignación_Salarios_Puntos'!$J$3*B48^2+'11_Asignación_Salarios_Puntos'!$K$3*B48+'11_Asignación_Salarios_Puntos'!$L$3&gt;'11. Asignación_Salarios_Puntos'!$E$4,NA(),'11_Asignación_Salarios_Puntos'!$I$3*B48^3+'11_Asignación_Salarios_Puntos'!$J$3*B48^2+'11_Asignación_Salarios_Puntos'!$K$3*B48+'11_Asignación_Salarios_Puntos'!$L$3))</f>
        <v>#DIV/0!</v>
      </c>
      <c r="D48" s="35" t="e">
        <f ca="1">IF(B48="",NA(),IF('11_Asignación_Salarios_Puntos'!$I$4*B48^3+'11_Asignación_Salarios_Puntos'!$J$4*B48^2+'11_Asignación_Salarios_Puntos'!$K$4*B48+'11_Asignación_Salarios_Puntos'!$L$4&gt;'11. Asignación_Salarios_Puntos'!$E$4,NA(),'11_Asignación_Salarios_Puntos'!$I$4*B48^3+'11_Asignación_Salarios_Puntos'!$J$4*B48^2+'11_Asignación_Salarios_Puntos'!$K$4*B48+'11_Asignación_Salarios_Puntos'!$L$4))</f>
        <v>#DIV/0!</v>
      </c>
      <c r="E48" s="35" t="e">
        <f ca="1">IF(B48="",NA(),IF('11_Asignación_Salarios_Puntos'!$I$5*B48^3+'11_Asignación_Salarios_Puntos'!$J$5*B48^2+'11_Asignación_Salarios_Puntos'!$K$5*B48+'11_Asignación_Salarios_Puntos'!$L$5&gt;'11. Asignación_Salarios_Puntos'!$E$4,NA(),'11_Asignación_Salarios_Puntos'!$I$5*B48^3+'11_Asignación_Salarios_Puntos'!$J$5*B48^2+'11_Asignación_Salarios_Puntos'!$K$5*B48+'11_Asignación_Salarios_Puntos'!$L$5))</f>
        <v>#DIV/0!</v>
      </c>
      <c r="F48" s="35" t="e">
        <f ca="1">IF(B48="",NA(),IF('11_Asignación_Salarios_Puntos'!$O$7*B48^(1/4)+'11_Asignación_Salarios_Puntos'!$J$7*B48^(1/2)+'11_Asignación_Salarios_Puntos'!$K$7*B48+'11_Asignación_Salarios_Puntos'!$L$7&gt;'11. Asignación_Salarios_Puntos'!$E$4,NA(),'11_Asignación_Salarios_Puntos'!$O$7*B48^(1/4)+'11_Asignación_Salarios_Puntos'!$J$7*B48^(1/2)+'11_Asignación_Salarios_Puntos'!$K$7*B48+'11_Asignación_Salarios_Puntos'!$L$7))</f>
        <v>#DIV/0!</v>
      </c>
      <c r="G48" s="35" t="e">
        <f ca="1">IF(B48="",NA(),IF('11_Asignación_Salarios_Puntos'!$I$6*B48^(1/3)+'11_Asignación_Salarios_Puntos'!$M$6*B48^(1/2)+'11_Asignación_Salarios_Puntos'!$K$6*B48+'11_Asignación_Salarios_Puntos'!$L$6&gt;'11. Asignación_Salarios_Puntos'!$E$4,NA(),'11_Asignación_Salarios_Puntos'!$I$6*B48^(1/3)+'11_Asignación_Salarios_Puntos'!$M$6*B48^(1/2)+'11_Asignación_Salarios_Puntos'!$K$6*B48+'11_Asignación_Salarios_Puntos'!$L$6))</f>
        <v>#DIV/0!</v>
      </c>
      <c r="H48" s="38" t="e">
        <f ca="1">IF(B48="",NA(),IF(pto_x3*(A48^3)+pto_x2*(A48^2)+pto_x*A48+pto_d+pto_x12*(A48^(1/2))+pto_x13*(A48^(1/3))+pto_x14*(A48^(1/4))&gt;'11. Asignación_Salarios_Puntos'!$E$4,NA(),pto_x3*(A48^3)+pto_x2*(A48^2)+pto_x*A48+pto_d+pto_x12*(A48^(1/2))+pto_x13*(A48^(1/3))+pto_x14*(A48^(1/4))))</f>
        <v>#DIV/0!</v>
      </c>
    </row>
    <row r="49" spans="1:8" x14ac:dyDescent="0.25">
      <c r="A49" s="28">
        <v>740</v>
      </c>
      <c r="B49" s="36">
        <f ca="1">+IF(A49&gt;='11. Asignación_Salarios_Puntos'!$A$3,A49,"")</f>
        <v>740</v>
      </c>
      <c r="C49" s="35" t="e">
        <f ca="1">IF(B49="",NA(),IF('11_Asignación_Salarios_Puntos'!$I$3*B49^3+'11_Asignación_Salarios_Puntos'!$J$3*B49^2+'11_Asignación_Salarios_Puntos'!$K$3*B49+'11_Asignación_Salarios_Puntos'!$L$3&gt;'11. Asignación_Salarios_Puntos'!$E$4,NA(),'11_Asignación_Salarios_Puntos'!$I$3*B49^3+'11_Asignación_Salarios_Puntos'!$J$3*B49^2+'11_Asignación_Salarios_Puntos'!$K$3*B49+'11_Asignación_Salarios_Puntos'!$L$3))</f>
        <v>#DIV/0!</v>
      </c>
      <c r="D49" s="35" t="e">
        <f ca="1">IF(B49="",NA(),IF('11_Asignación_Salarios_Puntos'!$I$4*B49^3+'11_Asignación_Salarios_Puntos'!$J$4*B49^2+'11_Asignación_Salarios_Puntos'!$K$4*B49+'11_Asignación_Salarios_Puntos'!$L$4&gt;'11. Asignación_Salarios_Puntos'!$E$4,NA(),'11_Asignación_Salarios_Puntos'!$I$4*B49^3+'11_Asignación_Salarios_Puntos'!$J$4*B49^2+'11_Asignación_Salarios_Puntos'!$K$4*B49+'11_Asignación_Salarios_Puntos'!$L$4))</f>
        <v>#DIV/0!</v>
      </c>
      <c r="E49" s="35" t="e">
        <f ca="1">IF(B49="",NA(),IF('11_Asignación_Salarios_Puntos'!$I$5*B49^3+'11_Asignación_Salarios_Puntos'!$J$5*B49^2+'11_Asignación_Salarios_Puntos'!$K$5*B49+'11_Asignación_Salarios_Puntos'!$L$5&gt;'11. Asignación_Salarios_Puntos'!$E$4,NA(),'11_Asignación_Salarios_Puntos'!$I$5*B49^3+'11_Asignación_Salarios_Puntos'!$J$5*B49^2+'11_Asignación_Salarios_Puntos'!$K$5*B49+'11_Asignación_Salarios_Puntos'!$L$5))</f>
        <v>#DIV/0!</v>
      </c>
      <c r="F49" s="35" t="e">
        <f ca="1">IF(B49="",NA(),IF('11_Asignación_Salarios_Puntos'!$O$7*B49^(1/4)+'11_Asignación_Salarios_Puntos'!$J$7*B49^(1/2)+'11_Asignación_Salarios_Puntos'!$K$7*B49+'11_Asignación_Salarios_Puntos'!$L$7&gt;'11. Asignación_Salarios_Puntos'!$E$4,NA(),'11_Asignación_Salarios_Puntos'!$O$7*B49^(1/4)+'11_Asignación_Salarios_Puntos'!$J$7*B49^(1/2)+'11_Asignación_Salarios_Puntos'!$K$7*B49+'11_Asignación_Salarios_Puntos'!$L$7))</f>
        <v>#DIV/0!</v>
      </c>
      <c r="G49" s="35" t="e">
        <f ca="1">IF(B49="",NA(),IF('11_Asignación_Salarios_Puntos'!$I$6*B49^(1/3)+'11_Asignación_Salarios_Puntos'!$M$6*B49^(1/2)+'11_Asignación_Salarios_Puntos'!$K$6*B49+'11_Asignación_Salarios_Puntos'!$L$6&gt;'11. Asignación_Salarios_Puntos'!$E$4,NA(),'11_Asignación_Salarios_Puntos'!$I$6*B49^(1/3)+'11_Asignación_Salarios_Puntos'!$M$6*B49^(1/2)+'11_Asignación_Salarios_Puntos'!$K$6*B49+'11_Asignación_Salarios_Puntos'!$L$6))</f>
        <v>#DIV/0!</v>
      </c>
      <c r="H49" s="38" t="e">
        <f ca="1">IF(B49="",NA(),IF(pto_x3*(A49^3)+pto_x2*(A49^2)+pto_x*A49+pto_d+pto_x12*(A49^(1/2))+pto_x13*(A49^(1/3))+pto_x14*(A49^(1/4))&gt;'11. Asignación_Salarios_Puntos'!$E$4,NA(),pto_x3*(A49^3)+pto_x2*(A49^2)+pto_x*A49+pto_d+pto_x12*(A49^(1/2))+pto_x13*(A49^(1/3))+pto_x14*(A49^(1/4))))</f>
        <v>#DIV/0!</v>
      </c>
    </row>
    <row r="50" spans="1:8" x14ac:dyDescent="0.25">
      <c r="A50" s="28">
        <v>760</v>
      </c>
      <c r="B50" s="36">
        <f ca="1">+IF(A50&gt;='11. Asignación_Salarios_Puntos'!$A$3,A50,"")</f>
        <v>760</v>
      </c>
      <c r="C50" s="35" t="e">
        <f ca="1">IF(B50="",NA(),IF('11_Asignación_Salarios_Puntos'!$I$3*B50^3+'11_Asignación_Salarios_Puntos'!$J$3*B50^2+'11_Asignación_Salarios_Puntos'!$K$3*B50+'11_Asignación_Salarios_Puntos'!$L$3&gt;'11. Asignación_Salarios_Puntos'!$E$4,NA(),'11_Asignación_Salarios_Puntos'!$I$3*B50^3+'11_Asignación_Salarios_Puntos'!$J$3*B50^2+'11_Asignación_Salarios_Puntos'!$K$3*B50+'11_Asignación_Salarios_Puntos'!$L$3))</f>
        <v>#DIV/0!</v>
      </c>
      <c r="D50" s="35" t="e">
        <f ca="1">IF(B50="",NA(),IF('11_Asignación_Salarios_Puntos'!$I$4*B50^3+'11_Asignación_Salarios_Puntos'!$J$4*B50^2+'11_Asignación_Salarios_Puntos'!$K$4*B50+'11_Asignación_Salarios_Puntos'!$L$4&gt;'11. Asignación_Salarios_Puntos'!$E$4,NA(),'11_Asignación_Salarios_Puntos'!$I$4*B50^3+'11_Asignación_Salarios_Puntos'!$J$4*B50^2+'11_Asignación_Salarios_Puntos'!$K$4*B50+'11_Asignación_Salarios_Puntos'!$L$4))</f>
        <v>#DIV/0!</v>
      </c>
      <c r="E50" s="35" t="e">
        <f ca="1">IF(B50="",NA(),IF('11_Asignación_Salarios_Puntos'!$I$5*B50^3+'11_Asignación_Salarios_Puntos'!$J$5*B50^2+'11_Asignación_Salarios_Puntos'!$K$5*B50+'11_Asignación_Salarios_Puntos'!$L$5&gt;'11. Asignación_Salarios_Puntos'!$E$4,NA(),'11_Asignación_Salarios_Puntos'!$I$5*B50^3+'11_Asignación_Salarios_Puntos'!$J$5*B50^2+'11_Asignación_Salarios_Puntos'!$K$5*B50+'11_Asignación_Salarios_Puntos'!$L$5))</f>
        <v>#DIV/0!</v>
      </c>
      <c r="F50" s="35" t="e">
        <f ca="1">IF(B50="",NA(),IF('11_Asignación_Salarios_Puntos'!$O$7*B50^(1/4)+'11_Asignación_Salarios_Puntos'!$J$7*B50^(1/2)+'11_Asignación_Salarios_Puntos'!$K$7*B50+'11_Asignación_Salarios_Puntos'!$L$7&gt;'11. Asignación_Salarios_Puntos'!$E$4,NA(),'11_Asignación_Salarios_Puntos'!$O$7*B50^(1/4)+'11_Asignación_Salarios_Puntos'!$J$7*B50^(1/2)+'11_Asignación_Salarios_Puntos'!$K$7*B50+'11_Asignación_Salarios_Puntos'!$L$7))</f>
        <v>#DIV/0!</v>
      </c>
      <c r="G50" s="35" t="e">
        <f ca="1">IF(B50="",NA(),IF('11_Asignación_Salarios_Puntos'!$I$6*B50^(1/3)+'11_Asignación_Salarios_Puntos'!$M$6*B50^(1/2)+'11_Asignación_Salarios_Puntos'!$K$6*B50+'11_Asignación_Salarios_Puntos'!$L$6&gt;'11. Asignación_Salarios_Puntos'!$E$4,NA(),'11_Asignación_Salarios_Puntos'!$I$6*B50^(1/3)+'11_Asignación_Salarios_Puntos'!$M$6*B50^(1/2)+'11_Asignación_Salarios_Puntos'!$K$6*B50+'11_Asignación_Salarios_Puntos'!$L$6))</f>
        <v>#DIV/0!</v>
      </c>
      <c r="H50" s="38" t="e">
        <f ca="1">IF(B50="",NA(),IF(pto_x3*(A50^3)+pto_x2*(A50^2)+pto_x*A50+pto_d+pto_x12*(A50^(1/2))+pto_x13*(A50^(1/3))+pto_x14*(A50^(1/4))&gt;'11. Asignación_Salarios_Puntos'!$E$4,NA(),pto_x3*(A50^3)+pto_x2*(A50^2)+pto_x*A50+pto_d+pto_x12*(A50^(1/2))+pto_x13*(A50^(1/3))+pto_x14*(A50^(1/4))))</f>
        <v>#DIV/0!</v>
      </c>
    </row>
    <row r="51" spans="1:8" x14ac:dyDescent="0.25">
      <c r="A51" s="28">
        <v>780</v>
      </c>
      <c r="B51" s="36">
        <f ca="1">+IF(A51&gt;='11. Asignación_Salarios_Puntos'!$A$3,A51,"")</f>
        <v>780</v>
      </c>
      <c r="C51" s="35" t="e">
        <f ca="1">IF(B51="",NA(),IF('11_Asignación_Salarios_Puntos'!$I$3*B51^3+'11_Asignación_Salarios_Puntos'!$J$3*B51^2+'11_Asignación_Salarios_Puntos'!$K$3*B51+'11_Asignación_Salarios_Puntos'!$L$3&gt;'11. Asignación_Salarios_Puntos'!$E$4,NA(),'11_Asignación_Salarios_Puntos'!$I$3*B51^3+'11_Asignación_Salarios_Puntos'!$J$3*B51^2+'11_Asignación_Salarios_Puntos'!$K$3*B51+'11_Asignación_Salarios_Puntos'!$L$3))</f>
        <v>#DIV/0!</v>
      </c>
      <c r="D51" s="35" t="e">
        <f ca="1">IF(B51="",NA(),IF('11_Asignación_Salarios_Puntos'!$I$4*B51^3+'11_Asignación_Salarios_Puntos'!$J$4*B51^2+'11_Asignación_Salarios_Puntos'!$K$4*B51+'11_Asignación_Salarios_Puntos'!$L$4&gt;'11. Asignación_Salarios_Puntos'!$E$4,NA(),'11_Asignación_Salarios_Puntos'!$I$4*B51^3+'11_Asignación_Salarios_Puntos'!$J$4*B51^2+'11_Asignación_Salarios_Puntos'!$K$4*B51+'11_Asignación_Salarios_Puntos'!$L$4))</f>
        <v>#DIV/0!</v>
      </c>
      <c r="E51" s="35" t="e">
        <f ca="1">IF(B51="",NA(),IF('11_Asignación_Salarios_Puntos'!$I$5*B51^3+'11_Asignación_Salarios_Puntos'!$J$5*B51^2+'11_Asignación_Salarios_Puntos'!$K$5*B51+'11_Asignación_Salarios_Puntos'!$L$5&gt;'11. Asignación_Salarios_Puntos'!$E$4,NA(),'11_Asignación_Salarios_Puntos'!$I$5*B51^3+'11_Asignación_Salarios_Puntos'!$J$5*B51^2+'11_Asignación_Salarios_Puntos'!$K$5*B51+'11_Asignación_Salarios_Puntos'!$L$5))</f>
        <v>#DIV/0!</v>
      </c>
      <c r="F51" s="35" t="e">
        <f ca="1">IF(B51="",NA(),IF('11_Asignación_Salarios_Puntos'!$O$7*B51^(1/4)+'11_Asignación_Salarios_Puntos'!$J$7*B51^(1/2)+'11_Asignación_Salarios_Puntos'!$K$7*B51+'11_Asignación_Salarios_Puntos'!$L$7&gt;'11. Asignación_Salarios_Puntos'!$E$4,NA(),'11_Asignación_Salarios_Puntos'!$O$7*B51^(1/4)+'11_Asignación_Salarios_Puntos'!$J$7*B51^(1/2)+'11_Asignación_Salarios_Puntos'!$K$7*B51+'11_Asignación_Salarios_Puntos'!$L$7))</f>
        <v>#DIV/0!</v>
      </c>
      <c r="G51" s="35" t="e">
        <f ca="1">IF(B51="",NA(),IF('11_Asignación_Salarios_Puntos'!$I$6*B51^(1/3)+'11_Asignación_Salarios_Puntos'!$M$6*B51^(1/2)+'11_Asignación_Salarios_Puntos'!$K$6*B51+'11_Asignación_Salarios_Puntos'!$L$6&gt;'11. Asignación_Salarios_Puntos'!$E$4,NA(),'11_Asignación_Salarios_Puntos'!$I$6*B51^(1/3)+'11_Asignación_Salarios_Puntos'!$M$6*B51^(1/2)+'11_Asignación_Salarios_Puntos'!$K$6*B51+'11_Asignación_Salarios_Puntos'!$L$6))</f>
        <v>#DIV/0!</v>
      </c>
      <c r="H51" s="38" t="e">
        <f ca="1">IF(B51="",NA(),IF(pto_x3*(A51^3)+pto_x2*(A51^2)+pto_x*A51+pto_d+pto_x12*(A51^(1/2))+pto_x13*(A51^(1/3))+pto_x14*(A51^(1/4))&gt;'11. Asignación_Salarios_Puntos'!$E$4,NA(),pto_x3*(A51^3)+pto_x2*(A51^2)+pto_x*A51+pto_d+pto_x12*(A51^(1/2))+pto_x13*(A51^(1/3))+pto_x14*(A51^(1/4))))</f>
        <v>#DIV/0!</v>
      </c>
    </row>
    <row r="52" spans="1:8" x14ac:dyDescent="0.25">
      <c r="A52" s="28">
        <v>800</v>
      </c>
      <c r="B52" s="36">
        <f ca="1">+IF(A52&gt;='11. Asignación_Salarios_Puntos'!$A$3,A52,"")</f>
        <v>800</v>
      </c>
      <c r="C52" s="35" t="e">
        <f ca="1">IF(B52="",NA(),IF('11_Asignación_Salarios_Puntos'!$I$3*B52^3+'11_Asignación_Salarios_Puntos'!$J$3*B52^2+'11_Asignación_Salarios_Puntos'!$K$3*B52+'11_Asignación_Salarios_Puntos'!$L$3&gt;'11. Asignación_Salarios_Puntos'!$E$4,NA(),'11_Asignación_Salarios_Puntos'!$I$3*B52^3+'11_Asignación_Salarios_Puntos'!$J$3*B52^2+'11_Asignación_Salarios_Puntos'!$K$3*B52+'11_Asignación_Salarios_Puntos'!$L$3))</f>
        <v>#DIV/0!</v>
      </c>
      <c r="D52" s="35" t="e">
        <f ca="1">IF(B52="",NA(),IF('11_Asignación_Salarios_Puntos'!$I$4*B52^3+'11_Asignación_Salarios_Puntos'!$J$4*B52^2+'11_Asignación_Salarios_Puntos'!$K$4*B52+'11_Asignación_Salarios_Puntos'!$L$4&gt;'11. Asignación_Salarios_Puntos'!$E$4,NA(),'11_Asignación_Salarios_Puntos'!$I$4*B52^3+'11_Asignación_Salarios_Puntos'!$J$4*B52^2+'11_Asignación_Salarios_Puntos'!$K$4*B52+'11_Asignación_Salarios_Puntos'!$L$4))</f>
        <v>#DIV/0!</v>
      </c>
      <c r="E52" s="35" t="e">
        <f ca="1">IF(B52="",NA(),IF('11_Asignación_Salarios_Puntos'!$I$5*B52^3+'11_Asignación_Salarios_Puntos'!$J$5*B52^2+'11_Asignación_Salarios_Puntos'!$K$5*B52+'11_Asignación_Salarios_Puntos'!$L$5&gt;'11. Asignación_Salarios_Puntos'!$E$4,NA(),'11_Asignación_Salarios_Puntos'!$I$5*B52^3+'11_Asignación_Salarios_Puntos'!$J$5*B52^2+'11_Asignación_Salarios_Puntos'!$K$5*B52+'11_Asignación_Salarios_Puntos'!$L$5))</f>
        <v>#DIV/0!</v>
      </c>
      <c r="F52" s="35" t="e">
        <f ca="1">IF(B52="",NA(),IF('11_Asignación_Salarios_Puntos'!$O$7*B52^(1/4)+'11_Asignación_Salarios_Puntos'!$J$7*B52^(1/2)+'11_Asignación_Salarios_Puntos'!$K$7*B52+'11_Asignación_Salarios_Puntos'!$L$7&gt;'11. Asignación_Salarios_Puntos'!$E$4,NA(),'11_Asignación_Salarios_Puntos'!$O$7*B52^(1/4)+'11_Asignación_Salarios_Puntos'!$J$7*B52^(1/2)+'11_Asignación_Salarios_Puntos'!$K$7*B52+'11_Asignación_Salarios_Puntos'!$L$7))</f>
        <v>#DIV/0!</v>
      </c>
      <c r="G52" s="35" t="e">
        <f ca="1">IF(B52="",NA(),IF('11_Asignación_Salarios_Puntos'!$I$6*B52^(1/3)+'11_Asignación_Salarios_Puntos'!$M$6*B52^(1/2)+'11_Asignación_Salarios_Puntos'!$K$6*B52+'11_Asignación_Salarios_Puntos'!$L$6&gt;'11. Asignación_Salarios_Puntos'!$E$4,NA(),'11_Asignación_Salarios_Puntos'!$I$6*B52^(1/3)+'11_Asignación_Salarios_Puntos'!$M$6*B52^(1/2)+'11_Asignación_Salarios_Puntos'!$K$6*B52+'11_Asignación_Salarios_Puntos'!$L$6))</f>
        <v>#DIV/0!</v>
      </c>
      <c r="H52" s="38" t="e">
        <f ca="1">IF(B52="",NA(),IF(pto_x3*(A52^3)+pto_x2*(A52^2)+pto_x*A52+pto_d+pto_x12*(A52^(1/2))+pto_x13*(A52^(1/3))+pto_x14*(A52^(1/4))&gt;'11. Asignación_Salarios_Puntos'!$E$4,NA(),pto_x3*(A52^3)+pto_x2*(A52^2)+pto_x*A52+pto_d+pto_x12*(A52^(1/2))+pto_x13*(A52^(1/3))+pto_x14*(A52^(1/4))))</f>
        <v>#DIV/0!</v>
      </c>
    </row>
    <row r="53" spans="1:8" x14ac:dyDescent="0.25">
      <c r="A53" s="28">
        <v>820</v>
      </c>
      <c r="B53" s="36">
        <f ca="1">+IF(A53&gt;='11. Asignación_Salarios_Puntos'!$A$3,A53,"")</f>
        <v>820</v>
      </c>
      <c r="C53" s="35" t="e">
        <f ca="1">IF(B53="",NA(),IF('11_Asignación_Salarios_Puntos'!$I$3*B53^3+'11_Asignación_Salarios_Puntos'!$J$3*B53^2+'11_Asignación_Salarios_Puntos'!$K$3*B53+'11_Asignación_Salarios_Puntos'!$L$3&gt;'11. Asignación_Salarios_Puntos'!$E$4,NA(),'11_Asignación_Salarios_Puntos'!$I$3*B53^3+'11_Asignación_Salarios_Puntos'!$J$3*B53^2+'11_Asignación_Salarios_Puntos'!$K$3*B53+'11_Asignación_Salarios_Puntos'!$L$3))</f>
        <v>#DIV/0!</v>
      </c>
      <c r="D53" s="35" t="e">
        <f ca="1">IF(B53="",NA(),IF('11_Asignación_Salarios_Puntos'!$I$4*B53^3+'11_Asignación_Salarios_Puntos'!$J$4*B53^2+'11_Asignación_Salarios_Puntos'!$K$4*B53+'11_Asignación_Salarios_Puntos'!$L$4&gt;'11. Asignación_Salarios_Puntos'!$E$4,NA(),'11_Asignación_Salarios_Puntos'!$I$4*B53^3+'11_Asignación_Salarios_Puntos'!$J$4*B53^2+'11_Asignación_Salarios_Puntos'!$K$4*B53+'11_Asignación_Salarios_Puntos'!$L$4))</f>
        <v>#DIV/0!</v>
      </c>
      <c r="E53" s="35" t="e">
        <f ca="1">IF(B53="",NA(),IF('11_Asignación_Salarios_Puntos'!$I$5*B53^3+'11_Asignación_Salarios_Puntos'!$J$5*B53^2+'11_Asignación_Salarios_Puntos'!$K$5*B53+'11_Asignación_Salarios_Puntos'!$L$5&gt;'11. Asignación_Salarios_Puntos'!$E$4,NA(),'11_Asignación_Salarios_Puntos'!$I$5*B53^3+'11_Asignación_Salarios_Puntos'!$J$5*B53^2+'11_Asignación_Salarios_Puntos'!$K$5*B53+'11_Asignación_Salarios_Puntos'!$L$5))</f>
        <v>#DIV/0!</v>
      </c>
      <c r="F53" s="35" t="e">
        <f ca="1">IF(B53="",NA(),IF('11_Asignación_Salarios_Puntos'!$O$7*B53^(1/4)+'11_Asignación_Salarios_Puntos'!$J$7*B53^(1/2)+'11_Asignación_Salarios_Puntos'!$K$7*B53+'11_Asignación_Salarios_Puntos'!$L$7&gt;'11. Asignación_Salarios_Puntos'!$E$4,NA(),'11_Asignación_Salarios_Puntos'!$O$7*B53^(1/4)+'11_Asignación_Salarios_Puntos'!$J$7*B53^(1/2)+'11_Asignación_Salarios_Puntos'!$K$7*B53+'11_Asignación_Salarios_Puntos'!$L$7))</f>
        <v>#DIV/0!</v>
      </c>
      <c r="G53" s="35" t="e">
        <f ca="1">IF(B53="",NA(),IF('11_Asignación_Salarios_Puntos'!$I$6*B53^(1/3)+'11_Asignación_Salarios_Puntos'!$M$6*B53^(1/2)+'11_Asignación_Salarios_Puntos'!$K$6*B53+'11_Asignación_Salarios_Puntos'!$L$6&gt;'11. Asignación_Salarios_Puntos'!$E$4,NA(),'11_Asignación_Salarios_Puntos'!$I$6*B53^(1/3)+'11_Asignación_Salarios_Puntos'!$M$6*B53^(1/2)+'11_Asignación_Salarios_Puntos'!$K$6*B53+'11_Asignación_Salarios_Puntos'!$L$6))</f>
        <v>#DIV/0!</v>
      </c>
      <c r="H53" s="38" t="e">
        <f ca="1">IF(B53="",NA(),IF(pto_x3*(A53^3)+pto_x2*(A53^2)+pto_x*A53+pto_d+pto_x12*(A53^(1/2))+pto_x13*(A53^(1/3))+pto_x14*(A53^(1/4))&gt;'11. Asignación_Salarios_Puntos'!$E$4,NA(),pto_x3*(A53^3)+pto_x2*(A53^2)+pto_x*A53+pto_d+pto_x12*(A53^(1/2))+pto_x13*(A53^(1/3))+pto_x14*(A53^(1/4))))</f>
        <v>#DIV/0!</v>
      </c>
    </row>
    <row r="54" spans="1:8" x14ac:dyDescent="0.25">
      <c r="A54" s="28">
        <v>840</v>
      </c>
      <c r="B54" s="36">
        <f ca="1">+IF(A54&gt;='11. Asignación_Salarios_Puntos'!$A$3,A54,"")</f>
        <v>840</v>
      </c>
      <c r="C54" s="35" t="e">
        <f ca="1">IF(B54="",NA(),IF('11_Asignación_Salarios_Puntos'!$I$3*B54^3+'11_Asignación_Salarios_Puntos'!$J$3*B54^2+'11_Asignación_Salarios_Puntos'!$K$3*B54+'11_Asignación_Salarios_Puntos'!$L$3&gt;'11. Asignación_Salarios_Puntos'!$E$4,NA(),'11_Asignación_Salarios_Puntos'!$I$3*B54^3+'11_Asignación_Salarios_Puntos'!$J$3*B54^2+'11_Asignación_Salarios_Puntos'!$K$3*B54+'11_Asignación_Salarios_Puntos'!$L$3))</f>
        <v>#DIV/0!</v>
      </c>
      <c r="D54" s="35" t="e">
        <f ca="1">IF(B54="",NA(),IF('11_Asignación_Salarios_Puntos'!$I$4*B54^3+'11_Asignación_Salarios_Puntos'!$J$4*B54^2+'11_Asignación_Salarios_Puntos'!$K$4*B54+'11_Asignación_Salarios_Puntos'!$L$4&gt;'11. Asignación_Salarios_Puntos'!$E$4,NA(),'11_Asignación_Salarios_Puntos'!$I$4*B54^3+'11_Asignación_Salarios_Puntos'!$J$4*B54^2+'11_Asignación_Salarios_Puntos'!$K$4*B54+'11_Asignación_Salarios_Puntos'!$L$4))</f>
        <v>#DIV/0!</v>
      </c>
      <c r="E54" s="35" t="e">
        <f ca="1">IF(B54="",NA(),IF('11_Asignación_Salarios_Puntos'!$I$5*B54^3+'11_Asignación_Salarios_Puntos'!$J$5*B54^2+'11_Asignación_Salarios_Puntos'!$K$5*B54+'11_Asignación_Salarios_Puntos'!$L$5&gt;'11. Asignación_Salarios_Puntos'!$E$4,NA(),'11_Asignación_Salarios_Puntos'!$I$5*B54^3+'11_Asignación_Salarios_Puntos'!$J$5*B54^2+'11_Asignación_Salarios_Puntos'!$K$5*B54+'11_Asignación_Salarios_Puntos'!$L$5))</f>
        <v>#DIV/0!</v>
      </c>
      <c r="F54" s="35" t="e">
        <f ca="1">IF(B54="",NA(),IF('11_Asignación_Salarios_Puntos'!$O$7*B54^(1/4)+'11_Asignación_Salarios_Puntos'!$J$7*B54^(1/2)+'11_Asignación_Salarios_Puntos'!$K$7*B54+'11_Asignación_Salarios_Puntos'!$L$7&gt;'11. Asignación_Salarios_Puntos'!$E$4,NA(),'11_Asignación_Salarios_Puntos'!$O$7*B54^(1/4)+'11_Asignación_Salarios_Puntos'!$J$7*B54^(1/2)+'11_Asignación_Salarios_Puntos'!$K$7*B54+'11_Asignación_Salarios_Puntos'!$L$7))</f>
        <v>#DIV/0!</v>
      </c>
      <c r="G54" s="35" t="e">
        <f ca="1">IF(B54="",NA(),IF('11_Asignación_Salarios_Puntos'!$I$6*B54^(1/3)+'11_Asignación_Salarios_Puntos'!$M$6*B54^(1/2)+'11_Asignación_Salarios_Puntos'!$K$6*B54+'11_Asignación_Salarios_Puntos'!$L$6&gt;'11. Asignación_Salarios_Puntos'!$E$4,NA(),'11_Asignación_Salarios_Puntos'!$I$6*B54^(1/3)+'11_Asignación_Salarios_Puntos'!$M$6*B54^(1/2)+'11_Asignación_Salarios_Puntos'!$K$6*B54+'11_Asignación_Salarios_Puntos'!$L$6))</f>
        <v>#DIV/0!</v>
      </c>
      <c r="H54" s="38" t="e">
        <f ca="1">IF(B54="",NA(),IF(pto_x3*(A54^3)+pto_x2*(A54^2)+pto_x*A54+pto_d+pto_x12*(A54^(1/2))+pto_x13*(A54^(1/3))+pto_x14*(A54^(1/4))&gt;'11. Asignación_Salarios_Puntos'!$E$4,NA(),pto_x3*(A54^3)+pto_x2*(A54^2)+pto_x*A54+pto_d+pto_x12*(A54^(1/2))+pto_x13*(A54^(1/3))+pto_x14*(A54^(1/4))))</f>
        <v>#DIV/0!</v>
      </c>
    </row>
    <row r="55" spans="1:8" x14ac:dyDescent="0.25">
      <c r="A55" s="28">
        <v>860</v>
      </c>
      <c r="B55" s="36">
        <f ca="1">+IF(A55&gt;='11. Asignación_Salarios_Puntos'!$A$3,A55,"")</f>
        <v>860</v>
      </c>
      <c r="C55" s="35" t="e">
        <f ca="1">IF(B55="",NA(),IF('11_Asignación_Salarios_Puntos'!$I$3*B55^3+'11_Asignación_Salarios_Puntos'!$J$3*B55^2+'11_Asignación_Salarios_Puntos'!$K$3*B55+'11_Asignación_Salarios_Puntos'!$L$3&gt;'11. Asignación_Salarios_Puntos'!$E$4,NA(),'11_Asignación_Salarios_Puntos'!$I$3*B55^3+'11_Asignación_Salarios_Puntos'!$J$3*B55^2+'11_Asignación_Salarios_Puntos'!$K$3*B55+'11_Asignación_Salarios_Puntos'!$L$3))</f>
        <v>#DIV/0!</v>
      </c>
      <c r="D55" s="35" t="e">
        <f ca="1">IF(B55="",NA(),IF('11_Asignación_Salarios_Puntos'!$I$4*B55^3+'11_Asignación_Salarios_Puntos'!$J$4*B55^2+'11_Asignación_Salarios_Puntos'!$K$4*B55+'11_Asignación_Salarios_Puntos'!$L$4&gt;'11. Asignación_Salarios_Puntos'!$E$4,NA(),'11_Asignación_Salarios_Puntos'!$I$4*B55^3+'11_Asignación_Salarios_Puntos'!$J$4*B55^2+'11_Asignación_Salarios_Puntos'!$K$4*B55+'11_Asignación_Salarios_Puntos'!$L$4))</f>
        <v>#DIV/0!</v>
      </c>
      <c r="E55" s="35" t="e">
        <f ca="1">IF(B55="",NA(),IF('11_Asignación_Salarios_Puntos'!$I$5*B55^3+'11_Asignación_Salarios_Puntos'!$J$5*B55^2+'11_Asignación_Salarios_Puntos'!$K$5*B55+'11_Asignación_Salarios_Puntos'!$L$5&gt;'11. Asignación_Salarios_Puntos'!$E$4,NA(),'11_Asignación_Salarios_Puntos'!$I$5*B55^3+'11_Asignación_Salarios_Puntos'!$J$5*B55^2+'11_Asignación_Salarios_Puntos'!$K$5*B55+'11_Asignación_Salarios_Puntos'!$L$5))</f>
        <v>#DIV/0!</v>
      </c>
      <c r="F55" s="35" t="e">
        <f ca="1">IF(B55="",NA(),IF('11_Asignación_Salarios_Puntos'!$O$7*B55^(1/4)+'11_Asignación_Salarios_Puntos'!$J$7*B55^(1/2)+'11_Asignación_Salarios_Puntos'!$K$7*B55+'11_Asignación_Salarios_Puntos'!$L$7&gt;'11. Asignación_Salarios_Puntos'!$E$4,NA(),'11_Asignación_Salarios_Puntos'!$O$7*B55^(1/4)+'11_Asignación_Salarios_Puntos'!$J$7*B55^(1/2)+'11_Asignación_Salarios_Puntos'!$K$7*B55+'11_Asignación_Salarios_Puntos'!$L$7))</f>
        <v>#DIV/0!</v>
      </c>
      <c r="G55" s="35" t="e">
        <f ca="1">IF(B55="",NA(),IF('11_Asignación_Salarios_Puntos'!$I$6*B55^(1/3)+'11_Asignación_Salarios_Puntos'!$M$6*B55^(1/2)+'11_Asignación_Salarios_Puntos'!$K$6*B55+'11_Asignación_Salarios_Puntos'!$L$6&gt;'11. Asignación_Salarios_Puntos'!$E$4,NA(),'11_Asignación_Salarios_Puntos'!$I$6*B55^(1/3)+'11_Asignación_Salarios_Puntos'!$M$6*B55^(1/2)+'11_Asignación_Salarios_Puntos'!$K$6*B55+'11_Asignación_Salarios_Puntos'!$L$6))</f>
        <v>#DIV/0!</v>
      </c>
      <c r="H55" s="38" t="e">
        <f ca="1">IF(B55="",NA(),IF(pto_x3*(A55^3)+pto_x2*(A55^2)+pto_x*A55+pto_d+pto_x12*(A55^(1/2))+pto_x13*(A55^(1/3))+pto_x14*(A55^(1/4))&gt;'11. Asignación_Salarios_Puntos'!$E$4,NA(),pto_x3*(A55^3)+pto_x2*(A55^2)+pto_x*A55+pto_d+pto_x12*(A55^(1/2))+pto_x13*(A55^(1/3))+pto_x14*(A55^(1/4))))</f>
        <v>#DIV/0!</v>
      </c>
    </row>
    <row r="56" spans="1:8" x14ac:dyDescent="0.25">
      <c r="A56" s="28">
        <v>880</v>
      </c>
      <c r="B56" s="36">
        <f ca="1">+IF(A56&gt;='11. Asignación_Salarios_Puntos'!$A$3,A56,"")</f>
        <v>880</v>
      </c>
      <c r="C56" s="35" t="e">
        <f ca="1">IF(B56="",NA(),IF('11_Asignación_Salarios_Puntos'!$I$3*B56^3+'11_Asignación_Salarios_Puntos'!$J$3*B56^2+'11_Asignación_Salarios_Puntos'!$K$3*B56+'11_Asignación_Salarios_Puntos'!$L$3&gt;'11. Asignación_Salarios_Puntos'!$E$4,NA(),'11_Asignación_Salarios_Puntos'!$I$3*B56^3+'11_Asignación_Salarios_Puntos'!$J$3*B56^2+'11_Asignación_Salarios_Puntos'!$K$3*B56+'11_Asignación_Salarios_Puntos'!$L$3))</f>
        <v>#DIV/0!</v>
      </c>
      <c r="D56" s="35" t="e">
        <f ca="1">IF(B56="",NA(),IF('11_Asignación_Salarios_Puntos'!$I$4*B56^3+'11_Asignación_Salarios_Puntos'!$J$4*B56^2+'11_Asignación_Salarios_Puntos'!$K$4*B56+'11_Asignación_Salarios_Puntos'!$L$4&gt;'11. Asignación_Salarios_Puntos'!$E$4,NA(),'11_Asignación_Salarios_Puntos'!$I$4*B56^3+'11_Asignación_Salarios_Puntos'!$J$4*B56^2+'11_Asignación_Salarios_Puntos'!$K$4*B56+'11_Asignación_Salarios_Puntos'!$L$4))</f>
        <v>#DIV/0!</v>
      </c>
      <c r="E56" s="35" t="e">
        <f ca="1">IF(B56="",NA(),IF('11_Asignación_Salarios_Puntos'!$I$5*B56^3+'11_Asignación_Salarios_Puntos'!$J$5*B56^2+'11_Asignación_Salarios_Puntos'!$K$5*B56+'11_Asignación_Salarios_Puntos'!$L$5&gt;'11. Asignación_Salarios_Puntos'!$E$4,NA(),'11_Asignación_Salarios_Puntos'!$I$5*B56^3+'11_Asignación_Salarios_Puntos'!$J$5*B56^2+'11_Asignación_Salarios_Puntos'!$K$5*B56+'11_Asignación_Salarios_Puntos'!$L$5))</f>
        <v>#DIV/0!</v>
      </c>
      <c r="F56" s="35" t="e">
        <f ca="1">IF(B56="",NA(),IF('11_Asignación_Salarios_Puntos'!$O$7*B56^(1/4)+'11_Asignación_Salarios_Puntos'!$J$7*B56^(1/2)+'11_Asignación_Salarios_Puntos'!$K$7*B56+'11_Asignación_Salarios_Puntos'!$L$7&gt;'11. Asignación_Salarios_Puntos'!$E$4,NA(),'11_Asignación_Salarios_Puntos'!$O$7*B56^(1/4)+'11_Asignación_Salarios_Puntos'!$J$7*B56^(1/2)+'11_Asignación_Salarios_Puntos'!$K$7*B56+'11_Asignación_Salarios_Puntos'!$L$7))</f>
        <v>#DIV/0!</v>
      </c>
      <c r="G56" s="35" t="e">
        <f ca="1">IF(B56="",NA(),IF('11_Asignación_Salarios_Puntos'!$I$6*B56^(1/3)+'11_Asignación_Salarios_Puntos'!$M$6*B56^(1/2)+'11_Asignación_Salarios_Puntos'!$K$6*B56+'11_Asignación_Salarios_Puntos'!$L$6&gt;'11. Asignación_Salarios_Puntos'!$E$4,NA(),'11_Asignación_Salarios_Puntos'!$I$6*B56^(1/3)+'11_Asignación_Salarios_Puntos'!$M$6*B56^(1/2)+'11_Asignación_Salarios_Puntos'!$K$6*B56+'11_Asignación_Salarios_Puntos'!$L$6))</f>
        <v>#DIV/0!</v>
      </c>
      <c r="H56" s="38" t="e">
        <f ca="1">IF(B56="",NA(),IF(pto_x3*(A56^3)+pto_x2*(A56^2)+pto_x*A56+pto_d+pto_x12*(A56^(1/2))+pto_x13*(A56^(1/3))+pto_x14*(A56^(1/4))&gt;'11. Asignación_Salarios_Puntos'!$E$4,NA(),pto_x3*(A56^3)+pto_x2*(A56^2)+pto_x*A56+pto_d+pto_x12*(A56^(1/2))+pto_x13*(A56^(1/3))+pto_x14*(A56^(1/4))))</f>
        <v>#DIV/0!</v>
      </c>
    </row>
    <row r="57" spans="1:8" x14ac:dyDescent="0.25">
      <c r="A57" s="28">
        <v>900</v>
      </c>
      <c r="B57" s="36">
        <f ca="1">+IF(A57&gt;='11. Asignación_Salarios_Puntos'!$A$3,A57,"")</f>
        <v>900</v>
      </c>
      <c r="C57" s="35" t="e">
        <f ca="1">IF(B57="",NA(),IF('11_Asignación_Salarios_Puntos'!$I$3*B57^3+'11_Asignación_Salarios_Puntos'!$J$3*B57^2+'11_Asignación_Salarios_Puntos'!$K$3*B57+'11_Asignación_Salarios_Puntos'!$L$3&gt;'11. Asignación_Salarios_Puntos'!$E$4,NA(),'11_Asignación_Salarios_Puntos'!$I$3*B57^3+'11_Asignación_Salarios_Puntos'!$J$3*B57^2+'11_Asignación_Salarios_Puntos'!$K$3*B57+'11_Asignación_Salarios_Puntos'!$L$3))</f>
        <v>#DIV/0!</v>
      </c>
      <c r="D57" s="35" t="e">
        <f ca="1">IF(B57="",NA(),IF('11_Asignación_Salarios_Puntos'!$I$4*B57^3+'11_Asignación_Salarios_Puntos'!$J$4*B57^2+'11_Asignación_Salarios_Puntos'!$K$4*B57+'11_Asignación_Salarios_Puntos'!$L$4&gt;'11. Asignación_Salarios_Puntos'!$E$4,NA(),'11_Asignación_Salarios_Puntos'!$I$4*B57^3+'11_Asignación_Salarios_Puntos'!$J$4*B57^2+'11_Asignación_Salarios_Puntos'!$K$4*B57+'11_Asignación_Salarios_Puntos'!$L$4))</f>
        <v>#DIV/0!</v>
      </c>
      <c r="E57" s="35" t="e">
        <f ca="1">IF(B57="",NA(),IF('11_Asignación_Salarios_Puntos'!$I$5*B57^3+'11_Asignación_Salarios_Puntos'!$J$5*B57^2+'11_Asignación_Salarios_Puntos'!$K$5*B57+'11_Asignación_Salarios_Puntos'!$L$5&gt;'11. Asignación_Salarios_Puntos'!$E$4,NA(),'11_Asignación_Salarios_Puntos'!$I$5*B57^3+'11_Asignación_Salarios_Puntos'!$J$5*B57^2+'11_Asignación_Salarios_Puntos'!$K$5*B57+'11_Asignación_Salarios_Puntos'!$L$5))</f>
        <v>#DIV/0!</v>
      </c>
      <c r="F57" s="35" t="e">
        <f ca="1">IF(B57="",NA(),IF('11_Asignación_Salarios_Puntos'!$O$7*B57^(1/4)+'11_Asignación_Salarios_Puntos'!$J$7*B57^(1/2)+'11_Asignación_Salarios_Puntos'!$K$7*B57+'11_Asignación_Salarios_Puntos'!$L$7&gt;'11. Asignación_Salarios_Puntos'!$E$4,NA(),'11_Asignación_Salarios_Puntos'!$O$7*B57^(1/4)+'11_Asignación_Salarios_Puntos'!$J$7*B57^(1/2)+'11_Asignación_Salarios_Puntos'!$K$7*B57+'11_Asignación_Salarios_Puntos'!$L$7))</f>
        <v>#DIV/0!</v>
      </c>
      <c r="G57" s="35" t="e">
        <f ca="1">IF(B57="",NA(),IF('11_Asignación_Salarios_Puntos'!$I$6*B57^(1/3)+'11_Asignación_Salarios_Puntos'!$M$6*B57^(1/2)+'11_Asignación_Salarios_Puntos'!$K$6*B57+'11_Asignación_Salarios_Puntos'!$L$6&gt;'11. Asignación_Salarios_Puntos'!$E$4,NA(),'11_Asignación_Salarios_Puntos'!$I$6*B57^(1/3)+'11_Asignación_Salarios_Puntos'!$M$6*B57^(1/2)+'11_Asignación_Salarios_Puntos'!$K$6*B57+'11_Asignación_Salarios_Puntos'!$L$6))</f>
        <v>#DIV/0!</v>
      </c>
      <c r="H57" s="38" t="e">
        <f ca="1">IF(B57="",NA(),IF(pto_x3*(A57^3)+pto_x2*(A57^2)+pto_x*A57+pto_d+pto_x12*(A57^(1/2))+pto_x13*(A57^(1/3))+pto_x14*(A57^(1/4))&gt;'11. Asignación_Salarios_Puntos'!$E$4,NA(),pto_x3*(A57^3)+pto_x2*(A57^2)+pto_x*A57+pto_d+pto_x12*(A57^(1/2))+pto_x13*(A57^(1/3))+pto_x14*(A57^(1/4))))</f>
        <v>#DIV/0!</v>
      </c>
    </row>
    <row r="58" spans="1:8" x14ac:dyDescent="0.25">
      <c r="A58" s="28">
        <v>920</v>
      </c>
      <c r="B58" s="36">
        <f ca="1">+IF(A58&gt;='11. Asignación_Salarios_Puntos'!$A$3,A58,"")</f>
        <v>920</v>
      </c>
      <c r="C58" s="35" t="e">
        <f ca="1">IF(B58="",NA(),IF('11_Asignación_Salarios_Puntos'!$I$3*B58^3+'11_Asignación_Salarios_Puntos'!$J$3*B58^2+'11_Asignación_Salarios_Puntos'!$K$3*B58+'11_Asignación_Salarios_Puntos'!$L$3&gt;'11. Asignación_Salarios_Puntos'!$E$4,NA(),'11_Asignación_Salarios_Puntos'!$I$3*B58^3+'11_Asignación_Salarios_Puntos'!$J$3*B58^2+'11_Asignación_Salarios_Puntos'!$K$3*B58+'11_Asignación_Salarios_Puntos'!$L$3))</f>
        <v>#DIV/0!</v>
      </c>
      <c r="D58" s="35" t="e">
        <f ca="1">IF(B58="",NA(),IF('11_Asignación_Salarios_Puntos'!$I$4*B58^3+'11_Asignación_Salarios_Puntos'!$J$4*B58^2+'11_Asignación_Salarios_Puntos'!$K$4*B58+'11_Asignación_Salarios_Puntos'!$L$4&gt;'11. Asignación_Salarios_Puntos'!$E$4,NA(),'11_Asignación_Salarios_Puntos'!$I$4*B58^3+'11_Asignación_Salarios_Puntos'!$J$4*B58^2+'11_Asignación_Salarios_Puntos'!$K$4*B58+'11_Asignación_Salarios_Puntos'!$L$4))</f>
        <v>#DIV/0!</v>
      </c>
      <c r="E58" s="35" t="e">
        <f ca="1">IF(B58="",NA(),IF('11_Asignación_Salarios_Puntos'!$I$5*B58^3+'11_Asignación_Salarios_Puntos'!$J$5*B58^2+'11_Asignación_Salarios_Puntos'!$K$5*B58+'11_Asignación_Salarios_Puntos'!$L$5&gt;'11. Asignación_Salarios_Puntos'!$E$4,NA(),'11_Asignación_Salarios_Puntos'!$I$5*B58^3+'11_Asignación_Salarios_Puntos'!$J$5*B58^2+'11_Asignación_Salarios_Puntos'!$K$5*B58+'11_Asignación_Salarios_Puntos'!$L$5))</f>
        <v>#DIV/0!</v>
      </c>
      <c r="F58" s="35" t="e">
        <f ca="1">IF(B58="",NA(),IF('11_Asignación_Salarios_Puntos'!$O$7*B58^(1/4)+'11_Asignación_Salarios_Puntos'!$J$7*B58^(1/2)+'11_Asignación_Salarios_Puntos'!$K$7*B58+'11_Asignación_Salarios_Puntos'!$L$7&gt;'11. Asignación_Salarios_Puntos'!$E$4,NA(),'11_Asignación_Salarios_Puntos'!$O$7*B58^(1/4)+'11_Asignación_Salarios_Puntos'!$J$7*B58^(1/2)+'11_Asignación_Salarios_Puntos'!$K$7*B58+'11_Asignación_Salarios_Puntos'!$L$7))</f>
        <v>#DIV/0!</v>
      </c>
      <c r="G58" s="35" t="e">
        <f ca="1">IF(B58="",NA(),IF('11_Asignación_Salarios_Puntos'!$I$6*B58^(1/3)+'11_Asignación_Salarios_Puntos'!$M$6*B58^(1/2)+'11_Asignación_Salarios_Puntos'!$K$6*B58+'11_Asignación_Salarios_Puntos'!$L$6&gt;'11. Asignación_Salarios_Puntos'!$E$4,NA(),'11_Asignación_Salarios_Puntos'!$I$6*B58^(1/3)+'11_Asignación_Salarios_Puntos'!$M$6*B58^(1/2)+'11_Asignación_Salarios_Puntos'!$K$6*B58+'11_Asignación_Salarios_Puntos'!$L$6))</f>
        <v>#DIV/0!</v>
      </c>
      <c r="H58" s="38" t="e">
        <f ca="1">IF(B58="",NA(),IF(pto_x3*(A58^3)+pto_x2*(A58^2)+pto_x*A58+pto_d+pto_x12*(A58^(1/2))+pto_x13*(A58^(1/3))+pto_x14*(A58^(1/4))&gt;'11. Asignación_Salarios_Puntos'!$E$4,NA(),pto_x3*(A58^3)+pto_x2*(A58^2)+pto_x*A58+pto_d+pto_x12*(A58^(1/2))+pto_x13*(A58^(1/3))+pto_x14*(A58^(1/4))))</f>
        <v>#DIV/0!</v>
      </c>
    </row>
    <row r="59" spans="1:8" x14ac:dyDescent="0.25">
      <c r="A59" s="28">
        <v>940</v>
      </c>
      <c r="B59" s="36">
        <f ca="1">+IF(A59&gt;='11. Asignación_Salarios_Puntos'!$A$3,A59,"")</f>
        <v>940</v>
      </c>
      <c r="C59" s="35" t="e">
        <f ca="1">IF(B59="",NA(),IF('11_Asignación_Salarios_Puntos'!$I$3*B59^3+'11_Asignación_Salarios_Puntos'!$J$3*B59^2+'11_Asignación_Salarios_Puntos'!$K$3*B59+'11_Asignación_Salarios_Puntos'!$L$3&gt;'11. Asignación_Salarios_Puntos'!$E$4,NA(),'11_Asignación_Salarios_Puntos'!$I$3*B59^3+'11_Asignación_Salarios_Puntos'!$J$3*B59^2+'11_Asignación_Salarios_Puntos'!$K$3*B59+'11_Asignación_Salarios_Puntos'!$L$3))</f>
        <v>#DIV/0!</v>
      </c>
      <c r="D59" s="35" t="e">
        <f ca="1">IF(B59="",NA(),IF('11_Asignación_Salarios_Puntos'!$I$4*B59^3+'11_Asignación_Salarios_Puntos'!$J$4*B59^2+'11_Asignación_Salarios_Puntos'!$K$4*B59+'11_Asignación_Salarios_Puntos'!$L$4&gt;'11. Asignación_Salarios_Puntos'!$E$4,NA(),'11_Asignación_Salarios_Puntos'!$I$4*B59^3+'11_Asignación_Salarios_Puntos'!$J$4*B59^2+'11_Asignación_Salarios_Puntos'!$K$4*B59+'11_Asignación_Salarios_Puntos'!$L$4))</f>
        <v>#DIV/0!</v>
      </c>
      <c r="E59" s="35" t="e">
        <f ca="1">IF(B59="",NA(),IF('11_Asignación_Salarios_Puntos'!$I$5*B59^3+'11_Asignación_Salarios_Puntos'!$J$5*B59^2+'11_Asignación_Salarios_Puntos'!$K$5*B59+'11_Asignación_Salarios_Puntos'!$L$5&gt;'11. Asignación_Salarios_Puntos'!$E$4,NA(),'11_Asignación_Salarios_Puntos'!$I$5*B59^3+'11_Asignación_Salarios_Puntos'!$J$5*B59^2+'11_Asignación_Salarios_Puntos'!$K$5*B59+'11_Asignación_Salarios_Puntos'!$L$5))</f>
        <v>#DIV/0!</v>
      </c>
      <c r="F59" s="35" t="e">
        <f ca="1">IF(B59="",NA(),IF('11_Asignación_Salarios_Puntos'!$O$7*B59^(1/4)+'11_Asignación_Salarios_Puntos'!$J$7*B59^(1/2)+'11_Asignación_Salarios_Puntos'!$K$7*B59+'11_Asignación_Salarios_Puntos'!$L$7&gt;'11. Asignación_Salarios_Puntos'!$E$4,NA(),'11_Asignación_Salarios_Puntos'!$O$7*B59^(1/4)+'11_Asignación_Salarios_Puntos'!$J$7*B59^(1/2)+'11_Asignación_Salarios_Puntos'!$K$7*B59+'11_Asignación_Salarios_Puntos'!$L$7))</f>
        <v>#DIV/0!</v>
      </c>
      <c r="G59" s="35" t="e">
        <f ca="1">IF(B59="",NA(),IF('11_Asignación_Salarios_Puntos'!$I$6*B59^(1/3)+'11_Asignación_Salarios_Puntos'!$M$6*B59^(1/2)+'11_Asignación_Salarios_Puntos'!$K$6*B59+'11_Asignación_Salarios_Puntos'!$L$6&gt;'11. Asignación_Salarios_Puntos'!$E$4,NA(),'11_Asignación_Salarios_Puntos'!$I$6*B59^(1/3)+'11_Asignación_Salarios_Puntos'!$M$6*B59^(1/2)+'11_Asignación_Salarios_Puntos'!$K$6*B59+'11_Asignación_Salarios_Puntos'!$L$6))</f>
        <v>#DIV/0!</v>
      </c>
      <c r="H59" s="38" t="e">
        <f ca="1">IF(B59="",NA(),IF(pto_x3*(A59^3)+pto_x2*(A59^2)+pto_x*A59+pto_d+pto_x12*(A59^(1/2))+pto_x13*(A59^(1/3))+pto_x14*(A59^(1/4))&gt;'11. Asignación_Salarios_Puntos'!$E$4,NA(),pto_x3*(A59^3)+pto_x2*(A59^2)+pto_x*A59+pto_d+pto_x12*(A59^(1/2))+pto_x13*(A59^(1/3))+pto_x14*(A59^(1/4))))</f>
        <v>#DIV/0!</v>
      </c>
    </row>
    <row r="60" spans="1:8" x14ac:dyDescent="0.25">
      <c r="A60" s="28">
        <v>960</v>
      </c>
      <c r="B60" s="36">
        <f ca="1">+IF(A60&gt;='11. Asignación_Salarios_Puntos'!$A$3,A60,"")</f>
        <v>960</v>
      </c>
      <c r="C60" s="35" t="e">
        <f ca="1">IF(B60="",NA(),IF('11_Asignación_Salarios_Puntos'!$I$3*B60^3+'11_Asignación_Salarios_Puntos'!$J$3*B60^2+'11_Asignación_Salarios_Puntos'!$K$3*B60+'11_Asignación_Salarios_Puntos'!$L$3&gt;'11. Asignación_Salarios_Puntos'!$E$4,NA(),'11_Asignación_Salarios_Puntos'!$I$3*B60^3+'11_Asignación_Salarios_Puntos'!$J$3*B60^2+'11_Asignación_Salarios_Puntos'!$K$3*B60+'11_Asignación_Salarios_Puntos'!$L$3))</f>
        <v>#DIV/0!</v>
      </c>
      <c r="D60" s="35" t="e">
        <f ca="1">IF(B60="",NA(),IF('11_Asignación_Salarios_Puntos'!$I$4*B60^3+'11_Asignación_Salarios_Puntos'!$J$4*B60^2+'11_Asignación_Salarios_Puntos'!$K$4*B60+'11_Asignación_Salarios_Puntos'!$L$4&gt;'11. Asignación_Salarios_Puntos'!$E$4,NA(),'11_Asignación_Salarios_Puntos'!$I$4*B60^3+'11_Asignación_Salarios_Puntos'!$J$4*B60^2+'11_Asignación_Salarios_Puntos'!$K$4*B60+'11_Asignación_Salarios_Puntos'!$L$4))</f>
        <v>#DIV/0!</v>
      </c>
      <c r="E60" s="35" t="e">
        <f ca="1">IF(B60="",NA(),IF('11_Asignación_Salarios_Puntos'!$I$5*B60^3+'11_Asignación_Salarios_Puntos'!$J$5*B60^2+'11_Asignación_Salarios_Puntos'!$K$5*B60+'11_Asignación_Salarios_Puntos'!$L$5&gt;'11. Asignación_Salarios_Puntos'!$E$4,NA(),'11_Asignación_Salarios_Puntos'!$I$5*B60^3+'11_Asignación_Salarios_Puntos'!$J$5*B60^2+'11_Asignación_Salarios_Puntos'!$K$5*B60+'11_Asignación_Salarios_Puntos'!$L$5))</f>
        <v>#DIV/0!</v>
      </c>
      <c r="F60" s="35" t="e">
        <f ca="1">IF(B60="",NA(),IF('11_Asignación_Salarios_Puntos'!$O$7*B60^(1/4)+'11_Asignación_Salarios_Puntos'!$J$7*B60^(1/2)+'11_Asignación_Salarios_Puntos'!$K$7*B60+'11_Asignación_Salarios_Puntos'!$L$7&gt;'11. Asignación_Salarios_Puntos'!$E$4,NA(),'11_Asignación_Salarios_Puntos'!$O$7*B60^(1/4)+'11_Asignación_Salarios_Puntos'!$J$7*B60^(1/2)+'11_Asignación_Salarios_Puntos'!$K$7*B60+'11_Asignación_Salarios_Puntos'!$L$7))</f>
        <v>#DIV/0!</v>
      </c>
      <c r="G60" s="35" t="e">
        <f ca="1">IF(B60="",NA(),IF('11_Asignación_Salarios_Puntos'!$I$6*B60^(1/3)+'11_Asignación_Salarios_Puntos'!$M$6*B60^(1/2)+'11_Asignación_Salarios_Puntos'!$K$6*B60+'11_Asignación_Salarios_Puntos'!$L$6&gt;'11. Asignación_Salarios_Puntos'!$E$4,NA(),'11_Asignación_Salarios_Puntos'!$I$6*B60^(1/3)+'11_Asignación_Salarios_Puntos'!$M$6*B60^(1/2)+'11_Asignación_Salarios_Puntos'!$K$6*B60+'11_Asignación_Salarios_Puntos'!$L$6))</f>
        <v>#DIV/0!</v>
      </c>
      <c r="H60" s="38" t="e">
        <f ca="1">IF(B60="",NA(),IF(pto_x3*(A60^3)+pto_x2*(A60^2)+pto_x*A60+pto_d+pto_x12*(A60^(1/2))+pto_x13*(A60^(1/3))+pto_x14*(A60^(1/4))&gt;'11. Asignación_Salarios_Puntos'!$E$4,NA(),pto_x3*(A60^3)+pto_x2*(A60^2)+pto_x*A60+pto_d+pto_x12*(A60^(1/2))+pto_x13*(A60^(1/3))+pto_x14*(A60^(1/4))))</f>
        <v>#DIV/0!</v>
      </c>
    </row>
    <row r="61" spans="1:8" x14ac:dyDescent="0.25">
      <c r="A61" s="28">
        <v>980</v>
      </c>
      <c r="B61" s="36">
        <f ca="1">+IF(A61&gt;='11. Asignación_Salarios_Puntos'!$A$3,A61,"")</f>
        <v>980</v>
      </c>
      <c r="C61" s="35" t="e">
        <f ca="1">IF(B61="",NA(),IF('11_Asignación_Salarios_Puntos'!$I$3*B61^3+'11_Asignación_Salarios_Puntos'!$J$3*B61^2+'11_Asignación_Salarios_Puntos'!$K$3*B61+'11_Asignación_Salarios_Puntos'!$L$3&gt;'11. Asignación_Salarios_Puntos'!$E$4,NA(),'11_Asignación_Salarios_Puntos'!$I$3*B61^3+'11_Asignación_Salarios_Puntos'!$J$3*B61^2+'11_Asignación_Salarios_Puntos'!$K$3*B61+'11_Asignación_Salarios_Puntos'!$L$3))</f>
        <v>#DIV/0!</v>
      </c>
      <c r="D61" s="35" t="e">
        <f ca="1">IF(B61="",NA(),IF('11_Asignación_Salarios_Puntos'!$I$4*B61^3+'11_Asignación_Salarios_Puntos'!$J$4*B61^2+'11_Asignación_Salarios_Puntos'!$K$4*B61+'11_Asignación_Salarios_Puntos'!$L$4&gt;'11. Asignación_Salarios_Puntos'!$E$4,NA(),'11_Asignación_Salarios_Puntos'!$I$4*B61^3+'11_Asignación_Salarios_Puntos'!$J$4*B61^2+'11_Asignación_Salarios_Puntos'!$K$4*B61+'11_Asignación_Salarios_Puntos'!$L$4))</f>
        <v>#DIV/0!</v>
      </c>
      <c r="E61" s="35" t="e">
        <f ca="1">IF(B61="",NA(),IF('11_Asignación_Salarios_Puntos'!$I$5*B61^3+'11_Asignación_Salarios_Puntos'!$J$5*B61^2+'11_Asignación_Salarios_Puntos'!$K$5*B61+'11_Asignación_Salarios_Puntos'!$L$5&gt;'11. Asignación_Salarios_Puntos'!$E$4,NA(),'11_Asignación_Salarios_Puntos'!$I$5*B61^3+'11_Asignación_Salarios_Puntos'!$J$5*B61^2+'11_Asignación_Salarios_Puntos'!$K$5*B61+'11_Asignación_Salarios_Puntos'!$L$5))</f>
        <v>#DIV/0!</v>
      </c>
      <c r="F61" s="35" t="e">
        <f ca="1">IF(B61="",NA(),IF('11_Asignación_Salarios_Puntos'!$O$7*B61^(1/4)+'11_Asignación_Salarios_Puntos'!$J$7*B61^(1/2)+'11_Asignación_Salarios_Puntos'!$K$7*B61+'11_Asignación_Salarios_Puntos'!$L$7&gt;'11. Asignación_Salarios_Puntos'!$E$4,NA(),'11_Asignación_Salarios_Puntos'!$O$7*B61^(1/4)+'11_Asignación_Salarios_Puntos'!$J$7*B61^(1/2)+'11_Asignación_Salarios_Puntos'!$K$7*B61+'11_Asignación_Salarios_Puntos'!$L$7))</f>
        <v>#DIV/0!</v>
      </c>
      <c r="G61" s="35" t="e">
        <f ca="1">IF(B61="",NA(),IF('11_Asignación_Salarios_Puntos'!$I$6*B61^(1/3)+'11_Asignación_Salarios_Puntos'!$M$6*B61^(1/2)+'11_Asignación_Salarios_Puntos'!$K$6*B61+'11_Asignación_Salarios_Puntos'!$L$6&gt;'11. Asignación_Salarios_Puntos'!$E$4,NA(),'11_Asignación_Salarios_Puntos'!$I$6*B61^(1/3)+'11_Asignación_Salarios_Puntos'!$M$6*B61^(1/2)+'11_Asignación_Salarios_Puntos'!$K$6*B61+'11_Asignación_Salarios_Puntos'!$L$6))</f>
        <v>#DIV/0!</v>
      </c>
      <c r="H61" s="38" t="e">
        <f ca="1">IF(B61="",NA(),IF(pto_x3*(A61^3)+pto_x2*(A61^2)+pto_x*A61+pto_d+pto_x12*(A61^(1/2))+pto_x13*(A61^(1/3))+pto_x14*(A61^(1/4))&gt;'11. Asignación_Salarios_Puntos'!$E$4,NA(),pto_x3*(A61^3)+pto_x2*(A61^2)+pto_x*A61+pto_d+pto_x12*(A61^(1/2))+pto_x13*(A61^(1/3))+pto_x14*(A61^(1/4))))</f>
        <v>#DIV/0!</v>
      </c>
    </row>
    <row r="62" spans="1:8" x14ac:dyDescent="0.25">
      <c r="A62" s="28">
        <v>1000</v>
      </c>
      <c r="B62" s="36">
        <f ca="1">+IF(A62&gt;='11. Asignación_Salarios_Puntos'!$A$3,A62,"")</f>
        <v>1000</v>
      </c>
      <c r="C62" s="35" t="e">
        <f ca="1">IF(B62="",NA(),IF('11_Asignación_Salarios_Puntos'!$I$3*B62^3+'11_Asignación_Salarios_Puntos'!$J$3*B62^2+'11_Asignación_Salarios_Puntos'!$K$3*B62+'11_Asignación_Salarios_Puntos'!$L$3&gt;'11. Asignación_Salarios_Puntos'!$E$4,NA(),'11_Asignación_Salarios_Puntos'!$I$3*B62^3+'11_Asignación_Salarios_Puntos'!$J$3*B62^2+'11_Asignación_Salarios_Puntos'!$K$3*B62+'11_Asignación_Salarios_Puntos'!$L$3))</f>
        <v>#DIV/0!</v>
      </c>
      <c r="D62" s="35" t="e">
        <f ca="1">IF(B62="",NA(),IF('11_Asignación_Salarios_Puntos'!$I$4*B62^3+'11_Asignación_Salarios_Puntos'!$J$4*B62^2+'11_Asignación_Salarios_Puntos'!$K$4*B62+'11_Asignación_Salarios_Puntos'!$L$4&gt;'11. Asignación_Salarios_Puntos'!$E$4,NA(),'11_Asignación_Salarios_Puntos'!$I$4*B62^3+'11_Asignación_Salarios_Puntos'!$J$4*B62^2+'11_Asignación_Salarios_Puntos'!$K$4*B62+'11_Asignación_Salarios_Puntos'!$L$4))</f>
        <v>#DIV/0!</v>
      </c>
      <c r="E62" s="35" t="e">
        <f ca="1">IF(B62="",NA(),IF('11_Asignación_Salarios_Puntos'!$I$5*B62^3+'11_Asignación_Salarios_Puntos'!$J$5*B62^2+'11_Asignación_Salarios_Puntos'!$K$5*B62+'11_Asignación_Salarios_Puntos'!$L$5&gt;'11. Asignación_Salarios_Puntos'!$E$4,NA(),'11_Asignación_Salarios_Puntos'!$I$5*B62^3+'11_Asignación_Salarios_Puntos'!$J$5*B62^2+'11_Asignación_Salarios_Puntos'!$K$5*B62+'11_Asignación_Salarios_Puntos'!$L$5))</f>
        <v>#DIV/0!</v>
      </c>
      <c r="F62" s="35" t="e">
        <f ca="1">IF(B62="",NA(),IF('11_Asignación_Salarios_Puntos'!$O$7*B62^(1/4)+'11_Asignación_Salarios_Puntos'!$J$7*B62^(1/2)+'11_Asignación_Salarios_Puntos'!$K$7*B62+'11_Asignación_Salarios_Puntos'!$L$7&gt;'11. Asignación_Salarios_Puntos'!$E$4,NA(),'11_Asignación_Salarios_Puntos'!$O$7*B62^(1/4)+'11_Asignación_Salarios_Puntos'!$J$7*B62^(1/2)+'11_Asignación_Salarios_Puntos'!$K$7*B62+'11_Asignación_Salarios_Puntos'!$L$7))</f>
        <v>#DIV/0!</v>
      </c>
      <c r="G62" s="35" t="e">
        <f ca="1">IF(B62="",NA(),IF('11_Asignación_Salarios_Puntos'!$I$6*B62^(1/3)+'11_Asignación_Salarios_Puntos'!$M$6*B62^(1/2)+'11_Asignación_Salarios_Puntos'!$K$6*B62+'11_Asignación_Salarios_Puntos'!$L$6&gt;'11. Asignación_Salarios_Puntos'!$E$4,NA(),'11_Asignación_Salarios_Puntos'!$I$6*B62^(1/3)+'11_Asignación_Salarios_Puntos'!$M$6*B62^(1/2)+'11_Asignación_Salarios_Puntos'!$K$6*B62+'11_Asignación_Salarios_Puntos'!$L$6))</f>
        <v>#DIV/0!</v>
      </c>
      <c r="H62" s="38" t="e">
        <f ca="1">IF(B62="",NA(),IF(pto_x3*(A62^3)+pto_x2*(A62^2)+pto_x*A62+pto_d+pto_x12*(A62^(1/2))+pto_x13*(A62^(1/3))+pto_x14*(A62^(1/4))&gt;'11. Asignación_Salarios_Puntos'!$E$4,NA(),pto_x3*(A62^3)+pto_x2*(A62^2)+pto_x*A62+pto_d+pto_x12*(A62^(1/2))+pto_x13*(A62^(1/3))+pto_x14*(A62^(1/4))))</f>
        <v>#DIV/0!</v>
      </c>
    </row>
    <row r="63" spans="1:8" x14ac:dyDescent="0.25">
      <c r="A63" s="28"/>
      <c r="B63" s="28"/>
      <c r="C63" s="28"/>
      <c r="D63" s="28"/>
      <c r="E63" s="28"/>
      <c r="F63" s="28"/>
      <c r="G63" s="28"/>
      <c r="H63" s="28"/>
    </row>
  </sheetData>
  <pageMargins left="0.7" right="0.7" top="0.75" bottom="0.75" header="0.3" footer="0.3"/>
  <ignoredErrors>
    <ignoredError sqref="C12:H62" evalError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rgb="FF7030A0"/>
  </sheetPr>
  <dimension ref="A1:K104"/>
  <sheetViews>
    <sheetView showGridLines="0" zoomScale="80" zoomScaleNormal="80" zoomScalePageLayoutView="80" workbookViewId="0">
      <selection activeCell="B1" sqref="B1"/>
    </sheetView>
  </sheetViews>
  <sheetFormatPr baseColWidth="10" defaultColWidth="10.85546875" defaultRowHeight="12.75" x14ac:dyDescent="0.2"/>
  <cols>
    <col min="1" max="1" width="0.85546875" style="198" customWidth="1"/>
    <col min="2" max="2" width="26.7109375" style="198" customWidth="1"/>
    <col min="3" max="3" width="45" style="198" customWidth="1"/>
    <col min="4" max="4" width="18.85546875" style="198" bestFit="1" customWidth="1"/>
    <col min="5" max="5" width="1.42578125" style="198" customWidth="1"/>
    <col min="6" max="6" width="10.42578125" style="198" customWidth="1"/>
    <col min="7" max="7" width="23.85546875" style="198" customWidth="1"/>
    <col min="8" max="8" width="20" style="198" customWidth="1"/>
    <col min="9" max="9" width="23" style="198" customWidth="1"/>
    <col min="10" max="10" width="9" style="198" customWidth="1"/>
    <col min="11" max="11" width="20.140625" style="198" bestFit="1" customWidth="1"/>
    <col min="12" max="12" width="2.140625" style="198" customWidth="1"/>
    <col min="13" max="16384" width="10.85546875" style="198"/>
  </cols>
  <sheetData>
    <row r="1" spans="1:11" ht="12.75" customHeight="1" x14ac:dyDescent="0.2"/>
    <row r="2" spans="1:11" s="200" customFormat="1" ht="30" customHeight="1" x14ac:dyDescent="0.25">
      <c r="A2" s="199"/>
      <c r="B2" s="301" t="s">
        <v>64</v>
      </c>
      <c r="C2" s="301"/>
      <c r="D2" s="301"/>
      <c r="E2" s="199"/>
      <c r="F2" s="301" t="s">
        <v>124</v>
      </c>
      <c r="G2" s="301"/>
      <c r="H2" s="301"/>
      <c r="I2" s="301"/>
      <c r="J2" s="301"/>
      <c r="K2" s="301"/>
    </row>
    <row r="3" spans="1:11" s="200" customFormat="1" x14ac:dyDescent="0.2">
      <c r="A3" s="198"/>
      <c r="B3" s="201"/>
      <c r="C3" s="201"/>
      <c r="D3" s="198"/>
      <c r="E3" s="198"/>
      <c r="F3" s="198"/>
      <c r="G3" s="198"/>
      <c r="H3" s="198"/>
      <c r="I3" s="198"/>
      <c r="J3" s="198"/>
    </row>
    <row r="4" spans="1:11" s="202" customFormat="1" x14ac:dyDescent="0.2">
      <c r="B4" s="204" t="s">
        <v>65</v>
      </c>
      <c r="C4" s="203" t="s">
        <v>27</v>
      </c>
      <c r="D4" s="218" t="s">
        <v>156</v>
      </c>
      <c r="F4" s="205" t="s">
        <v>75</v>
      </c>
      <c r="G4" s="204" t="s">
        <v>65</v>
      </c>
      <c r="H4" s="205" t="s">
        <v>63</v>
      </c>
      <c r="I4" s="205" t="s">
        <v>64</v>
      </c>
      <c r="J4" s="205" t="s">
        <v>116</v>
      </c>
      <c r="K4" s="218" t="s">
        <v>156</v>
      </c>
    </row>
    <row r="5" spans="1:11" x14ac:dyDescent="0.2">
      <c r="B5" s="134">
        <f>IFERROR(INDEX(TblGrupoProfesional[Valor],ROW()-ROW(TblGrupoProfesional_bis[])+1),"")</f>
        <v>0</v>
      </c>
      <c r="C5" s="137">
        <f>IFERROR(INDEX(TblGrupoProfesional[Descripción],ROW()-ROW(TblGrupoProfesional_bis[])+1),"")</f>
        <v>0</v>
      </c>
      <c r="D5" s="219"/>
      <c r="F5" s="140" t="s">
        <v>61</v>
      </c>
      <c r="G5" s="140" t="str">
        <f>IF(IFERROR(INDEX(TblPuestos[Valor],ROW()-ROW(TblPuestos_bis[])+1),"")=0,"",IFERROR(INDEX(TblPuestos[Valor],ROW()-ROW(TblPuestos_bis[])+1),""))</f>
        <v/>
      </c>
      <c r="H5" s="140" t="str">
        <f>IF(IFERROR(INDEX(TblPuestos[Departamento],ROW()-ROW(TblPuestos_bis[])+1),"")=0,"",IFERROR(INDEX(TblPuestos[Departamento],ROW()-ROW(TblPuestos_bis[])+1),""))</f>
        <v/>
      </c>
      <c r="I5" s="140" t="str">
        <f>IF(IFERROR(INDEX(TblPuestos[Grupo Profesional],ROW()-ROW(TblPuestos_bis[])+1),"")=0,"",IFERROR(INDEX(TblPuestos[Grupo Profesional],ROW()-ROW(TblPuestos_bis[])+1),""))</f>
        <v/>
      </c>
      <c r="J5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" s="219"/>
    </row>
    <row r="6" spans="1:11" x14ac:dyDescent="0.2">
      <c r="B6" s="134" t="str">
        <f>IFERROR(INDEX(TblGrupoProfesional[Valor],ROW()-ROW(TblGrupoProfesional_bis[])+1),"")</f>
        <v/>
      </c>
      <c r="C6" s="137" t="str">
        <f>IFERROR(INDEX(TblGrupoProfesional[Descripción],ROW()-ROW(TblGrupoProfesional_bis[])+1),"")</f>
        <v/>
      </c>
      <c r="D6" s="219"/>
      <c r="F6" s="140" t="s">
        <v>66</v>
      </c>
      <c r="G6" s="140" t="str">
        <f>IF(IFERROR(INDEX(TblPuestos[Valor],ROW()-ROW(TblPuestos_bis[])+1),"")=0,"",IFERROR(INDEX(TblPuestos[Valor],ROW()-ROW(TblPuestos_bis[])+1),""))</f>
        <v/>
      </c>
      <c r="H6" s="140" t="str">
        <f>IF(IFERROR(INDEX(TblPuestos[Departamento],ROW()-ROW(TblPuestos_bis[])+1),"")=0,"",IFERROR(INDEX(TblPuestos[Departamento],ROW()-ROW(TblPuestos_bis[])+1),""))</f>
        <v/>
      </c>
      <c r="I6" s="140" t="str">
        <f>IF(IFERROR(INDEX(TblPuestos[Grupo Profesional],ROW()-ROW(TblPuestos_bis[])+1),"")=0,"",IFERROR(INDEX(TblPuestos[Grupo Profesional],ROW()-ROW(TblPuestos_bis[])+1),""))</f>
        <v/>
      </c>
      <c r="J6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6" s="219"/>
    </row>
    <row r="7" spans="1:11" x14ac:dyDescent="0.2">
      <c r="B7" s="135" t="str">
        <f>IFERROR(INDEX(TblGrupoProfesional[Valor],ROW()-ROW(TblGrupoProfesional_bis[])+1),"")</f>
        <v/>
      </c>
      <c r="C7" s="137" t="str">
        <f>IFERROR(INDEX(TblGrupoProfesional[Descripción],ROW()-ROW(TblGrupoProfesional_bis[])+1),"")</f>
        <v/>
      </c>
      <c r="D7" s="219"/>
      <c r="F7" s="140" t="s">
        <v>67</v>
      </c>
      <c r="G7" s="140" t="str">
        <f>IF(IFERROR(INDEX(TblPuestos[Valor],ROW()-ROW(TblPuestos_bis[])+1),"")=0,"",IFERROR(INDEX(TblPuestos[Valor],ROW()-ROW(TblPuestos_bis[])+1),""))</f>
        <v/>
      </c>
      <c r="H7" s="140" t="str">
        <f>IF(IFERROR(INDEX(TblPuestos[Departamento],ROW()-ROW(TblPuestos_bis[])+1),"")=0,"",IFERROR(INDEX(TblPuestos[Departamento],ROW()-ROW(TblPuestos_bis[])+1),""))</f>
        <v/>
      </c>
      <c r="I7" s="140" t="str">
        <f>IF(IFERROR(INDEX(TblPuestos[Grupo Profesional],ROW()-ROW(TblPuestos_bis[])+1),"")=0,"",IFERROR(INDEX(TblPuestos[Grupo Profesional],ROW()-ROW(TblPuestos_bis[])+1),""))</f>
        <v/>
      </c>
      <c r="J7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7" s="219"/>
    </row>
    <row r="8" spans="1:11" x14ac:dyDescent="0.2">
      <c r="B8" s="135" t="str">
        <f>IFERROR(INDEX(TblGrupoProfesional[Valor],ROW()-ROW(TblGrupoProfesional_bis[])+1),"")</f>
        <v/>
      </c>
      <c r="C8" s="137" t="str">
        <f>IFERROR(INDEX(TblGrupoProfesional[Descripción],ROW()-ROW(TblGrupoProfesional_bis[])+1),"")</f>
        <v/>
      </c>
      <c r="D8" s="219"/>
      <c r="F8" s="140" t="s">
        <v>68</v>
      </c>
      <c r="G8" s="140" t="str">
        <f>IF(IFERROR(INDEX(TblPuestos[Valor],ROW()-ROW(TblPuestos_bis[])+1),"")=0,"",IFERROR(INDEX(TblPuestos[Valor],ROW()-ROW(TblPuestos_bis[])+1),""))</f>
        <v/>
      </c>
      <c r="H8" s="140" t="str">
        <f>IF(IFERROR(INDEX(TblPuestos[Departamento],ROW()-ROW(TblPuestos_bis[])+1),"")=0,"",IFERROR(INDEX(TblPuestos[Departamento],ROW()-ROW(TblPuestos_bis[])+1),""))</f>
        <v/>
      </c>
      <c r="I8" s="140" t="str">
        <f>IF(IFERROR(INDEX(TblPuestos[Grupo Profesional],ROW()-ROW(TblPuestos_bis[])+1),"")=0,"",IFERROR(INDEX(TblPuestos[Grupo Profesional],ROW()-ROW(TblPuestos_bis[])+1),""))</f>
        <v/>
      </c>
      <c r="J8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8" s="219"/>
    </row>
    <row r="9" spans="1:11" x14ac:dyDescent="0.2">
      <c r="B9" s="135" t="str">
        <f>IFERROR(INDEX(TblGrupoProfesional[Valor],ROW()-ROW(TblGrupoProfesional_bis[])+1),"")</f>
        <v/>
      </c>
      <c r="C9" s="138" t="str">
        <f>IFERROR(INDEX(TblGrupoProfesional[Descripción],ROW()-ROW(TblGrupoProfesional_bis[])+1),"")</f>
        <v/>
      </c>
      <c r="D9" s="219"/>
      <c r="F9" s="140" t="s">
        <v>72</v>
      </c>
      <c r="G9" s="140" t="str">
        <f>IF(IFERROR(INDEX(TblPuestos[Valor],ROW()-ROW(TblPuestos_bis[])+1),"")=0,"",IFERROR(INDEX(TblPuestos[Valor],ROW()-ROW(TblPuestos_bis[])+1),""))</f>
        <v/>
      </c>
      <c r="H9" s="140" t="str">
        <f>IF(IFERROR(INDEX(TblPuestos[Departamento],ROW()-ROW(TblPuestos_bis[])+1),"")=0,"",IFERROR(INDEX(TblPuestos[Departamento],ROW()-ROW(TblPuestos_bis[])+1),""))</f>
        <v/>
      </c>
      <c r="I9" s="140" t="str">
        <f>IF(IFERROR(INDEX(TblPuestos[Grupo Profesional],ROW()-ROW(TblPuestos_bis[])+1),"")=0,"",IFERROR(INDEX(TblPuestos[Grupo Profesional],ROW()-ROW(TblPuestos_bis[])+1),""))</f>
        <v/>
      </c>
      <c r="J9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9" s="219"/>
    </row>
    <row r="10" spans="1:11" x14ac:dyDescent="0.2">
      <c r="B10" s="135" t="str">
        <f>IFERROR(INDEX(TblGrupoProfesional[Valor],ROW()-ROW(TblGrupoProfesional_bis[])+1),"")</f>
        <v/>
      </c>
      <c r="C10" s="138" t="str">
        <f>IFERROR(INDEX(TblGrupoProfesional[Descripción],ROW()-ROW(TblGrupoProfesional_bis[])+1),"")</f>
        <v/>
      </c>
      <c r="D10" s="219"/>
      <c r="F10" s="140" t="s">
        <v>73</v>
      </c>
      <c r="G10" s="140" t="str">
        <f>IF(IFERROR(INDEX(TblPuestos[Valor],ROW()-ROW(TblPuestos_bis[])+1),"")=0,"",IFERROR(INDEX(TblPuestos[Valor],ROW()-ROW(TblPuestos_bis[])+1),""))</f>
        <v/>
      </c>
      <c r="H10" s="140" t="str">
        <f>IF(IFERROR(INDEX(TblPuestos[Departamento],ROW()-ROW(TblPuestos_bis[])+1),"")=0,"",IFERROR(INDEX(TblPuestos[Departamento],ROW()-ROW(TblPuestos_bis[])+1),""))</f>
        <v/>
      </c>
      <c r="I10" s="140" t="str">
        <f>IF(IFERROR(INDEX(TblPuestos[Grupo Profesional],ROW()-ROW(TblPuestos_bis[])+1),"")=0,"",IFERROR(INDEX(TblPuestos[Grupo Profesional],ROW()-ROW(TblPuestos_bis[])+1),""))</f>
        <v/>
      </c>
      <c r="J10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0" s="219"/>
    </row>
    <row r="11" spans="1:11" x14ac:dyDescent="0.2">
      <c r="B11" s="135" t="str">
        <f>IFERROR(INDEX(TblGrupoProfesional[Valor],ROW()-ROW(TblGrupoProfesional_bis[])+1),"")</f>
        <v/>
      </c>
      <c r="C11" s="138" t="str">
        <f>IFERROR(INDEX(TblGrupoProfesional[Descripción],ROW()-ROW(TblGrupoProfesional_bis[])+1),"")</f>
        <v/>
      </c>
      <c r="D11" s="219"/>
      <c r="F11" s="140" t="s">
        <v>74</v>
      </c>
      <c r="G11" s="140" t="str">
        <f>IF(IFERROR(INDEX(TblPuestos[Valor],ROW()-ROW(TblPuestos_bis[])+1),"")=0,"",IFERROR(INDEX(TblPuestos[Valor],ROW()-ROW(TblPuestos_bis[])+1),""))</f>
        <v/>
      </c>
      <c r="H11" s="140" t="str">
        <f>IF(IFERROR(INDEX(TblPuestos[Departamento],ROW()-ROW(TblPuestos_bis[])+1),"")=0,"",IFERROR(INDEX(TblPuestos[Departamento],ROW()-ROW(TblPuestos_bis[])+1),""))</f>
        <v/>
      </c>
      <c r="I11" s="140" t="str">
        <f>IF(IFERROR(INDEX(TblPuestos[Grupo Profesional],ROW()-ROW(TblPuestos_bis[])+1),"")=0,"",IFERROR(INDEX(TblPuestos[Grupo Profesional],ROW()-ROW(TblPuestos_bis[])+1),""))</f>
        <v/>
      </c>
      <c r="J11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1" s="219"/>
    </row>
    <row r="12" spans="1:11" x14ac:dyDescent="0.2">
      <c r="B12" s="135" t="str">
        <f>IFERROR(INDEX(TblGrupoProfesional[Valor],ROW()-ROW(TblGrupoProfesional_bis[])+1),"")</f>
        <v/>
      </c>
      <c r="C12" s="138" t="str">
        <f>IFERROR(INDEX(TblGrupoProfesional[Descripción],ROW()-ROW(TblGrupoProfesional_bis[])+1),"")</f>
        <v/>
      </c>
      <c r="D12" s="219"/>
      <c r="F12" s="140" t="s">
        <v>71</v>
      </c>
      <c r="G12" s="140" t="str">
        <f>IF(IFERROR(INDEX(TblPuestos[Valor],ROW()-ROW(TblPuestos_bis[])+1),"")=0,"",IFERROR(INDEX(TblPuestos[Valor],ROW()-ROW(TblPuestos_bis[])+1),""))</f>
        <v/>
      </c>
      <c r="H12" s="140" t="str">
        <f>IF(IFERROR(INDEX(TblPuestos[Departamento],ROW()-ROW(TblPuestos_bis[])+1),"")=0,"",IFERROR(INDEX(TblPuestos[Departamento],ROW()-ROW(TblPuestos_bis[])+1),""))</f>
        <v/>
      </c>
      <c r="I12" s="140" t="str">
        <f>IF(IFERROR(INDEX(TblPuestos[Grupo Profesional],ROW()-ROW(TblPuestos_bis[])+1),"")=0,"",IFERROR(INDEX(TblPuestos[Grupo Profesional],ROW()-ROW(TblPuestos_bis[])+1),""))</f>
        <v/>
      </c>
      <c r="J12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2" s="219"/>
    </row>
    <row r="13" spans="1:11" x14ac:dyDescent="0.2">
      <c r="B13" s="134" t="str">
        <f>IFERROR(INDEX(TblGrupoProfesional[Valor],ROW()-ROW(TblGrupoProfesional_bis[])+1),"")</f>
        <v/>
      </c>
      <c r="C13" s="138" t="str">
        <f>IFERROR(INDEX(TblGrupoProfesional[Descripción],ROW()-ROW(TblGrupoProfesional_bis[])+1),"")</f>
        <v/>
      </c>
      <c r="D13" s="219"/>
      <c r="F13" s="140" t="s">
        <v>70</v>
      </c>
      <c r="G13" s="140" t="str">
        <f>IF(IFERROR(INDEX(TblPuestos[Valor],ROW()-ROW(TblPuestos_bis[])+1),"")=0,"",IFERROR(INDEX(TblPuestos[Valor],ROW()-ROW(TblPuestos_bis[])+1),""))</f>
        <v/>
      </c>
      <c r="H13" s="140" t="str">
        <f>IF(IFERROR(INDEX(TblPuestos[Departamento],ROW()-ROW(TblPuestos_bis[])+1),"")=0,"",IFERROR(INDEX(TblPuestos[Departamento],ROW()-ROW(TblPuestos_bis[])+1),""))</f>
        <v/>
      </c>
      <c r="I13" s="140" t="str">
        <f>IF(IFERROR(INDEX(TblPuestos[Grupo Profesional],ROW()-ROW(TblPuestos_bis[])+1),"")=0,"",IFERROR(INDEX(TblPuestos[Grupo Profesional],ROW()-ROW(TblPuestos_bis[])+1),""))</f>
        <v/>
      </c>
      <c r="J13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3" s="219"/>
    </row>
    <row r="14" spans="1:11" x14ac:dyDescent="0.2">
      <c r="B14" s="136" t="str">
        <f>IFERROR(INDEX(TblGrupoProfesional[Valor],ROW()-ROW(TblGrupoProfesional_bis[])+1),"")</f>
        <v/>
      </c>
      <c r="C14" s="138" t="str">
        <f>IFERROR(INDEX(TblGrupoProfesional[Descripción],ROW()-ROW(TblGrupoProfesional_bis[])+1),"")</f>
        <v/>
      </c>
      <c r="D14" s="219"/>
      <c r="F14" s="140" t="s">
        <v>69</v>
      </c>
      <c r="G14" s="140" t="str">
        <f>IF(IFERROR(INDEX(TblPuestos[Valor],ROW()-ROW(TblPuestos_bis[])+1),"")=0,"",IFERROR(INDEX(TblPuestos[Valor],ROW()-ROW(TblPuestos_bis[])+1),""))</f>
        <v/>
      </c>
      <c r="H14" s="140" t="str">
        <f>IF(IFERROR(INDEX(TblPuestos[Departamento],ROW()-ROW(TblPuestos_bis[])+1),"")=0,"",IFERROR(INDEX(TblPuestos[Departamento],ROW()-ROW(TblPuestos_bis[])+1),""))</f>
        <v/>
      </c>
      <c r="I14" s="140" t="str">
        <f>IF(IFERROR(INDEX(TblPuestos[Grupo Profesional],ROW()-ROW(TblPuestos_bis[])+1),"")=0,"",IFERROR(INDEX(TblPuestos[Grupo Profesional],ROW()-ROW(TblPuestos_bis[])+1),""))</f>
        <v/>
      </c>
      <c r="J14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4" s="219"/>
    </row>
    <row r="15" spans="1:11" x14ac:dyDescent="0.2">
      <c r="B15" s="134" t="str">
        <f>IFERROR(INDEX(TblGrupoProfesional[Valor],ROW()-ROW(TblGrupoProfesional_bis[])+1),"")</f>
        <v/>
      </c>
      <c r="C15" s="138" t="str">
        <f>IFERROR(INDEX(TblGrupoProfesional[Descripción],ROW()-ROW(TblGrupoProfesional_bis[])+1),"")</f>
        <v/>
      </c>
      <c r="D15" s="219"/>
      <c r="F15" s="140" t="s">
        <v>76</v>
      </c>
      <c r="G15" s="140" t="str">
        <f>IF(IFERROR(INDEX(TblPuestos[Valor],ROW()-ROW(TblPuestos_bis[])+1),"")=0,"",IFERROR(INDEX(TblPuestos[Valor],ROW()-ROW(TblPuestos_bis[])+1),""))</f>
        <v/>
      </c>
      <c r="H15" s="140" t="str">
        <f>IF(IFERROR(INDEX(TblPuestos[Departamento],ROW()-ROW(TblPuestos_bis[])+1),"")=0,"",IFERROR(INDEX(TblPuestos[Departamento],ROW()-ROW(TblPuestos_bis[])+1),""))</f>
        <v/>
      </c>
      <c r="I15" s="140" t="str">
        <f>IF(IFERROR(INDEX(TblPuestos[Grupo Profesional],ROW()-ROW(TblPuestos_bis[])+1),"")=0,"",IFERROR(INDEX(TblPuestos[Grupo Profesional],ROW()-ROW(TblPuestos_bis[])+1),""))</f>
        <v/>
      </c>
      <c r="J15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5" s="219"/>
    </row>
    <row r="16" spans="1:11" x14ac:dyDescent="0.2">
      <c r="B16" s="134" t="str">
        <f>IFERROR(INDEX(TblGrupoProfesional[Valor],ROW()-ROW(TblGrupoProfesional_bis[])+1),"")</f>
        <v/>
      </c>
      <c r="C16" s="138" t="str">
        <f>IFERROR(INDEX(TblGrupoProfesional[Descripción],ROW()-ROW(TblGrupoProfesional_bis[])+1),"")</f>
        <v/>
      </c>
      <c r="D16" s="219"/>
      <c r="F16" s="140" t="s">
        <v>77</v>
      </c>
      <c r="G16" s="140" t="str">
        <f>IF(IFERROR(INDEX(TblPuestos[Valor],ROW()-ROW(TblPuestos_bis[])+1),"")=0,"",IFERROR(INDEX(TblPuestos[Valor],ROW()-ROW(TblPuestos_bis[])+1),""))</f>
        <v/>
      </c>
      <c r="H16" s="140" t="str">
        <f>IF(IFERROR(INDEX(TblPuestos[Departamento],ROW()-ROW(TblPuestos_bis[])+1),"")=0,"",IFERROR(INDEX(TblPuestos[Departamento],ROW()-ROW(TblPuestos_bis[])+1),""))</f>
        <v/>
      </c>
      <c r="I16" s="140" t="str">
        <f>IF(IFERROR(INDEX(TblPuestos[Grupo Profesional],ROW()-ROW(TblPuestos_bis[])+1),"")=0,"",IFERROR(INDEX(TblPuestos[Grupo Profesional],ROW()-ROW(TblPuestos_bis[])+1),""))</f>
        <v/>
      </c>
      <c r="J16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6" s="219"/>
    </row>
    <row r="17" spans="2:11" x14ac:dyDescent="0.2">
      <c r="B17" s="134" t="str">
        <f>IFERROR(INDEX(TblGrupoProfesional[Valor],ROW()-ROW(TblGrupoProfesional_bis[])+1),"")</f>
        <v/>
      </c>
      <c r="C17" s="138" t="str">
        <f>IFERROR(INDEX(TblGrupoProfesional[Descripción],ROW()-ROW(TblGrupoProfesional_bis[])+1),"")</f>
        <v/>
      </c>
      <c r="D17" s="219"/>
      <c r="F17" s="140" t="s">
        <v>78</v>
      </c>
      <c r="G17" s="140" t="str">
        <f>IF(IFERROR(INDEX(TblPuestos[Valor],ROW()-ROW(TblPuestos_bis[])+1),"")=0,"",IFERROR(INDEX(TblPuestos[Valor],ROW()-ROW(TblPuestos_bis[])+1),""))</f>
        <v/>
      </c>
      <c r="H17" s="140" t="str">
        <f>IF(IFERROR(INDEX(TblPuestos[Departamento],ROW()-ROW(TblPuestos_bis[])+1),"")=0,"",IFERROR(INDEX(TblPuestos[Departamento],ROW()-ROW(TblPuestos_bis[])+1),""))</f>
        <v/>
      </c>
      <c r="I17" s="140" t="str">
        <f>IF(IFERROR(INDEX(TblPuestos[Grupo Profesional],ROW()-ROW(TblPuestos_bis[])+1),"")=0,"",IFERROR(INDEX(TblPuestos[Grupo Profesional],ROW()-ROW(TblPuestos_bis[])+1),""))</f>
        <v/>
      </c>
      <c r="J17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7" s="219"/>
    </row>
    <row r="18" spans="2:11" x14ac:dyDescent="0.2">
      <c r="B18" s="134" t="str">
        <f>IFERROR(INDEX(TblGrupoProfesional[Valor],ROW()-ROW(TblGrupoProfesional_bis[])+1),"")</f>
        <v/>
      </c>
      <c r="C18" s="138" t="str">
        <f>IFERROR(INDEX(TblGrupoProfesional[Descripción],ROW()-ROW(TblGrupoProfesional_bis[])+1),"")</f>
        <v/>
      </c>
      <c r="D18" s="219"/>
      <c r="F18" s="140" t="s">
        <v>79</v>
      </c>
      <c r="G18" s="140" t="str">
        <f>IF(IFERROR(INDEX(TblPuestos[Valor],ROW()-ROW(TblPuestos_bis[])+1),"")=0,"",IFERROR(INDEX(TblPuestos[Valor],ROW()-ROW(TblPuestos_bis[])+1),""))</f>
        <v/>
      </c>
      <c r="H18" s="140" t="str">
        <f>IF(IFERROR(INDEX(TblPuestos[Departamento],ROW()-ROW(TblPuestos_bis[])+1),"")=0,"",IFERROR(INDEX(TblPuestos[Departamento],ROW()-ROW(TblPuestos_bis[])+1),""))</f>
        <v/>
      </c>
      <c r="I18" s="140" t="str">
        <f>IF(IFERROR(INDEX(TblPuestos[Grupo Profesional],ROW()-ROW(TblPuestos_bis[])+1),"")=0,"",IFERROR(INDEX(TblPuestos[Grupo Profesional],ROW()-ROW(TblPuestos_bis[])+1),""))</f>
        <v/>
      </c>
      <c r="J18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8" s="219"/>
    </row>
    <row r="19" spans="2:11" x14ac:dyDescent="0.2">
      <c r="B19" s="134" t="str">
        <f>IFERROR(INDEX(TblGrupoProfesional[Valor],ROW()-ROW(TblGrupoProfesional_bis[])+1),"")</f>
        <v/>
      </c>
      <c r="C19" s="138" t="str">
        <f>IFERROR(INDEX(TblGrupoProfesional[Descripción],ROW()-ROW(TblGrupoProfesional_bis[])+1),"")</f>
        <v/>
      </c>
      <c r="D19" s="219"/>
      <c r="F19" s="140" t="s">
        <v>80</v>
      </c>
      <c r="G19" s="140" t="str">
        <f>IF(IFERROR(INDEX(TblPuestos[Valor],ROW()-ROW(TblPuestos_bis[])+1),"")=0,"",IFERROR(INDEX(TblPuestos[Valor],ROW()-ROW(TblPuestos_bis[])+1),""))</f>
        <v/>
      </c>
      <c r="H19" s="140" t="str">
        <f>IF(IFERROR(INDEX(TblPuestos[Departamento],ROW()-ROW(TblPuestos_bis[])+1),"")=0,"",IFERROR(INDEX(TblPuestos[Departamento],ROW()-ROW(TblPuestos_bis[])+1),""))</f>
        <v/>
      </c>
      <c r="I19" s="140" t="str">
        <f>IF(IFERROR(INDEX(TblPuestos[Grupo Profesional],ROW()-ROW(TblPuestos_bis[])+1),"")=0,"",IFERROR(INDEX(TblPuestos[Grupo Profesional],ROW()-ROW(TblPuestos_bis[])+1),""))</f>
        <v/>
      </c>
      <c r="J19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19" s="219"/>
    </row>
    <row r="20" spans="2:11" x14ac:dyDescent="0.2">
      <c r="B20" s="134" t="str">
        <f>IFERROR(INDEX(TblGrupoProfesional[Valor],ROW()-ROW(TblGrupoProfesional_bis[])+1),"")</f>
        <v/>
      </c>
      <c r="C20" s="138" t="str">
        <f>IFERROR(INDEX(TblGrupoProfesional[Descripción],ROW()-ROW(TblGrupoProfesional_bis[])+1),"")</f>
        <v/>
      </c>
      <c r="D20" s="219"/>
      <c r="F20" s="140" t="s">
        <v>81</v>
      </c>
      <c r="G20" s="140" t="str">
        <f>IF(IFERROR(INDEX(TblPuestos[Valor],ROW()-ROW(TblPuestos_bis[])+1),"")=0,"",IFERROR(INDEX(TblPuestos[Valor],ROW()-ROW(TblPuestos_bis[])+1),""))</f>
        <v/>
      </c>
      <c r="H20" s="140" t="str">
        <f>IF(IFERROR(INDEX(TblPuestos[Departamento],ROW()-ROW(TblPuestos_bis[])+1),"")=0,"",IFERROR(INDEX(TblPuestos[Departamento],ROW()-ROW(TblPuestos_bis[])+1),""))</f>
        <v/>
      </c>
      <c r="I20" s="140" t="str">
        <f>IF(IFERROR(INDEX(TblPuestos[Grupo Profesional],ROW()-ROW(TblPuestos_bis[])+1),"")=0,"",IFERROR(INDEX(TblPuestos[Grupo Profesional],ROW()-ROW(TblPuestos_bis[])+1),""))</f>
        <v/>
      </c>
      <c r="J20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0" s="219"/>
    </row>
    <row r="21" spans="2:11" x14ac:dyDescent="0.2">
      <c r="B21" s="134" t="str">
        <f>IFERROR(INDEX(TblGrupoProfesional[Valor],ROW()-ROW(TblGrupoProfesional_bis[])+1),"")</f>
        <v/>
      </c>
      <c r="C21" s="138" t="str">
        <f>IFERROR(INDEX(TblGrupoProfesional[Descripción],ROW()-ROW(TblGrupoProfesional_bis[])+1),"")</f>
        <v/>
      </c>
      <c r="D21" s="219"/>
      <c r="F21" s="140" t="s">
        <v>82</v>
      </c>
      <c r="G21" s="140" t="str">
        <f>IF(IFERROR(INDEX(TblPuestos[Valor],ROW()-ROW(TblPuestos_bis[])+1),"")=0,"",IFERROR(INDEX(TblPuestos[Valor],ROW()-ROW(TblPuestos_bis[])+1),""))</f>
        <v/>
      </c>
      <c r="H21" s="140" t="str">
        <f>IF(IFERROR(INDEX(TblPuestos[Departamento],ROW()-ROW(TblPuestos_bis[])+1),"")=0,"",IFERROR(INDEX(TblPuestos[Departamento],ROW()-ROW(TblPuestos_bis[])+1),""))</f>
        <v/>
      </c>
      <c r="I21" s="140" t="str">
        <f>IF(IFERROR(INDEX(TblPuestos[Grupo Profesional],ROW()-ROW(TblPuestos_bis[])+1),"")=0,"",IFERROR(INDEX(TblPuestos[Grupo Profesional],ROW()-ROW(TblPuestos_bis[])+1),""))</f>
        <v/>
      </c>
      <c r="J21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1" s="219"/>
    </row>
    <row r="22" spans="2:11" x14ac:dyDescent="0.2">
      <c r="B22" s="134" t="str">
        <f>IFERROR(INDEX(TblGrupoProfesional[Valor],ROW()-ROW(TblGrupoProfesional_bis[])+1),"")</f>
        <v/>
      </c>
      <c r="C22" s="138" t="str">
        <f>IFERROR(INDEX(TblGrupoProfesional[Descripción],ROW()-ROW(TblGrupoProfesional_bis[])+1),"")</f>
        <v/>
      </c>
      <c r="D22" s="219"/>
      <c r="F22" s="140" t="s">
        <v>83</v>
      </c>
      <c r="G22" s="140" t="str">
        <f>IF(IFERROR(INDEX(TblPuestos[Valor],ROW()-ROW(TblPuestos_bis[])+1),"")=0,"",IFERROR(INDEX(TblPuestos[Valor],ROW()-ROW(TblPuestos_bis[])+1),""))</f>
        <v/>
      </c>
      <c r="H22" s="140" t="str">
        <f>IF(IFERROR(INDEX(TblPuestos[Departamento],ROW()-ROW(TblPuestos_bis[])+1),"")=0,"",IFERROR(INDEX(TblPuestos[Departamento],ROW()-ROW(TblPuestos_bis[])+1),""))</f>
        <v/>
      </c>
      <c r="I22" s="140" t="str">
        <f>IF(IFERROR(INDEX(TblPuestos[Grupo Profesional],ROW()-ROW(TblPuestos_bis[])+1),"")=0,"",IFERROR(INDEX(TblPuestos[Grupo Profesional],ROW()-ROW(TblPuestos_bis[])+1),""))</f>
        <v/>
      </c>
      <c r="J22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2" s="219"/>
    </row>
    <row r="23" spans="2:11" x14ac:dyDescent="0.2">
      <c r="B23" s="134" t="str">
        <f>IFERROR(INDEX(TblGrupoProfesional[Valor],ROW()-ROW(TblGrupoProfesional_bis[])+1),"")</f>
        <v/>
      </c>
      <c r="C23" s="138" t="str">
        <f>IFERROR(INDEX(TblGrupoProfesional[Descripción],ROW()-ROW(TblGrupoProfesional_bis[])+1),"")</f>
        <v/>
      </c>
      <c r="D23" s="219"/>
      <c r="F23" s="140" t="s">
        <v>84</v>
      </c>
      <c r="G23" s="140" t="str">
        <f>IF(IFERROR(INDEX(TblPuestos[Valor],ROW()-ROW(TblPuestos_bis[])+1),"")=0,"",IFERROR(INDEX(TblPuestos[Valor],ROW()-ROW(TblPuestos_bis[])+1),""))</f>
        <v/>
      </c>
      <c r="H23" s="140" t="str">
        <f>IF(IFERROR(INDEX(TblPuestos[Departamento],ROW()-ROW(TblPuestos_bis[])+1),"")=0,"",IFERROR(INDEX(TblPuestos[Departamento],ROW()-ROW(TblPuestos_bis[])+1),""))</f>
        <v/>
      </c>
      <c r="I23" s="140" t="str">
        <f>IF(IFERROR(INDEX(TblPuestos[Grupo Profesional],ROW()-ROW(TblPuestos_bis[])+1),"")=0,"",IFERROR(INDEX(TblPuestos[Grupo Profesional],ROW()-ROW(TblPuestos_bis[])+1),""))</f>
        <v/>
      </c>
      <c r="J23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3" s="219"/>
    </row>
    <row r="24" spans="2:11" x14ac:dyDescent="0.2">
      <c r="B24" s="134" t="str">
        <f>IFERROR(INDEX(TblGrupoProfesional[Valor],ROW()-ROW(TblGrupoProfesional_bis[])+1),"")</f>
        <v/>
      </c>
      <c r="C24" s="138" t="str">
        <f>IFERROR(INDEX(TblGrupoProfesional[Descripción],ROW()-ROW(TblGrupoProfesional_bis[])+1),"")</f>
        <v/>
      </c>
      <c r="D24" s="219"/>
      <c r="F24" s="140" t="s">
        <v>85</v>
      </c>
      <c r="G24" s="140" t="str">
        <f>IF(IFERROR(INDEX(TblPuestos[Valor],ROW()-ROW(TblPuestos_bis[])+1),"")=0,"",IFERROR(INDEX(TblPuestos[Valor],ROW()-ROW(TblPuestos_bis[])+1),""))</f>
        <v/>
      </c>
      <c r="H24" s="140" t="str">
        <f>IF(IFERROR(INDEX(TblPuestos[Departamento],ROW()-ROW(TblPuestos_bis[])+1),"")=0,"",IFERROR(INDEX(TblPuestos[Departamento],ROW()-ROW(TblPuestos_bis[])+1),""))</f>
        <v/>
      </c>
      <c r="I24" s="140" t="str">
        <f>IF(IFERROR(INDEX(TblPuestos[Grupo Profesional],ROW()-ROW(TblPuestos_bis[])+1),"")=0,"",IFERROR(INDEX(TblPuestos[Grupo Profesional],ROW()-ROW(TblPuestos_bis[])+1),""))</f>
        <v/>
      </c>
      <c r="J24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4" s="219"/>
    </row>
    <row r="25" spans="2:11" x14ac:dyDescent="0.2">
      <c r="B25" s="134" t="str">
        <f>IFERROR(INDEX(TblGrupoProfesional[Valor],ROW()-ROW(TblGrupoProfesional_bis[])+1),"")</f>
        <v/>
      </c>
      <c r="C25" s="138" t="str">
        <f>IFERROR(INDEX(TblGrupoProfesional[Descripción],ROW()-ROW(TblGrupoProfesional_bis[])+1),"")</f>
        <v/>
      </c>
      <c r="D25" s="219"/>
      <c r="F25" s="140" t="s">
        <v>86</v>
      </c>
      <c r="G25" s="140" t="str">
        <f>IF(IFERROR(INDEX(TblPuestos[Valor],ROW()-ROW(TblPuestos_bis[])+1),"")=0,"",IFERROR(INDEX(TblPuestos[Valor],ROW()-ROW(TblPuestos_bis[])+1),""))</f>
        <v/>
      </c>
      <c r="H25" s="140" t="str">
        <f>IF(IFERROR(INDEX(TblPuestos[Departamento],ROW()-ROW(TblPuestos_bis[])+1),"")=0,"",IFERROR(INDEX(TblPuestos[Departamento],ROW()-ROW(TblPuestos_bis[])+1),""))</f>
        <v/>
      </c>
      <c r="I25" s="140" t="str">
        <f>IF(IFERROR(INDEX(TblPuestos[Grupo Profesional],ROW()-ROW(TblPuestos_bis[])+1),"")=0,"",IFERROR(INDEX(TblPuestos[Grupo Profesional],ROW()-ROW(TblPuestos_bis[])+1),""))</f>
        <v/>
      </c>
      <c r="J25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5" s="219"/>
    </row>
    <row r="26" spans="2:11" x14ac:dyDescent="0.2">
      <c r="B26" s="134" t="str">
        <f>IFERROR(INDEX(TblGrupoProfesional[Valor],ROW()-ROW(TblGrupoProfesional_bis[])+1),"")</f>
        <v/>
      </c>
      <c r="C26" s="138" t="str">
        <f>IFERROR(INDEX(TblGrupoProfesional[Descripción],ROW()-ROW(TblGrupoProfesional_bis[])+1),"")</f>
        <v/>
      </c>
      <c r="D26" s="219"/>
      <c r="F26" s="140" t="s">
        <v>87</v>
      </c>
      <c r="G26" s="140" t="str">
        <f>IF(IFERROR(INDEX(TblPuestos[Valor],ROW()-ROW(TblPuestos_bis[])+1),"")=0,"",IFERROR(INDEX(TblPuestos[Valor],ROW()-ROW(TblPuestos_bis[])+1),""))</f>
        <v/>
      </c>
      <c r="H26" s="140" t="str">
        <f>IF(IFERROR(INDEX(TblPuestos[Departamento],ROW()-ROW(TblPuestos_bis[])+1),"")=0,"",IFERROR(INDEX(TblPuestos[Departamento],ROW()-ROW(TblPuestos_bis[])+1),""))</f>
        <v/>
      </c>
      <c r="I26" s="140" t="str">
        <f>IF(IFERROR(INDEX(TblPuestos[Grupo Profesional],ROW()-ROW(TblPuestos_bis[])+1),"")=0,"",IFERROR(INDEX(TblPuestos[Grupo Profesional],ROW()-ROW(TblPuestos_bis[])+1),""))</f>
        <v/>
      </c>
      <c r="J26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6" s="219"/>
    </row>
    <row r="27" spans="2:11" x14ac:dyDescent="0.2">
      <c r="B27" s="134" t="str">
        <f>IFERROR(INDEX(TblGrupoProfesional[Valor],ROW()-ROW(TblGrupoProfesional_bis[])+1),"")</f>
        <v/>
      </c>
      <c r="C27" s="138" t="str">
        <f>IFERROR(INDEX(TblGrupoProfesional[Descripción],ROW()-ROW(TblGrupoProfesional_bis[])+1),"")</f>
        <v/>
      </c>
      <c r="D27" s="219"/>
      <c r="F27" s="140" t="s">
        <v>88</v>
      </c>
      <c r="G27" s="140" t="str">
        <f>IF(IFERROR(INDEX(TblPuestos[Valor],ROW()-ROW(TblPuestos_bis[])+1),"")=0,"",IFERROR(INDEX(TblPuestos[Valor],ROW()-ROW(TblPuestos_bis[])+1),""))</f>
        <v/>
      </c>
      <c r="H27" s="140" t="str">
        <f>IF(IFERROR(INDEX(TblPuestos[Departamento],ROW()-ROW(TblPuestos_bis[])+1),"")=0,"",IFERROR(INDEX(TblPuestos[Departamento],ROW()-ROW(TblPuestos_bis[])+1),""))</f>
        <v/>
      </c>
      <c r="I27" s="140" t="str">
        <f>IF(IFERROR(INDEX(TblPuestos[Grupo Profesional],ROW()-ROW(TblPuestos_bis[])+1),"")=0,"",IFERROR(INDEX(TblPuestos[Grupo Profesional],ROW()-ROW(TblPuestos_bis[])+1),""))</f>
        <v/>
      </c>
      <c r="J27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7" s="219"/>
    </row>
    <row r="28" spans="2:11" x14ac:dyDescent="0.2">
      <c r="B28" s="134" t="str">
        <f>IFERROR(INDEX(TblGrupoProfesional[Valor],ROW()-ROW(TblGrupoProfesional_bis[])+1),"")</f>
        <v/>
      </c>
      <c r="C28" s="138" t="str">
        <f>IFERROR(INDEX(TblGrupoProfesional[Descripción],ROW()-ROW(TblGrupoProfesional_bis[])+1),"")</f>
        <v/>
      </c>
      <c r="D28" s="219"/>
      <c r="F28" s="140" t="s">
        <v>89</v>
      </c>
      <c r="G28" s="140" t="str">
        <f>IF(IFERROR(INDEX(TblPuestos[Valor],ROW()-ROW(TblPuestos_bis[])+1),"")=0,"",IFERROR(INDEX(TblPuestos[Valor],ROW()-ROW(TblPuestos_bis[])+1),""))</f>
        <v/>
      </c>
      <c r="H28" s="140" t="str">
        <f>IF(IFERROR(INDEX(TblPuestos[Departamento],ROW()-ROW(TblPuestos_bis[])+1),"")=0,"",IFERROR(INDEX(TblPuestos[Departamento],ROW()-ROW(TblPuestos_bis[])+1),""))</f>
        <v/>
      </c>
      <c r="I28" s="140" t="str">
        <f>IF(IFERROR(INDEX(TblPuestos[Grupo Profesional],ROW()-ROW(TblPuestos_bis[])+1),"")=0,"",IFERROR(INDEX(TblPuestos[Grupo Profesional],ROW()-ROW(TblPuestos_bis[])+1),""))</f>
        <v/>
      </c>
      <c r="J28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8" s="219"/>
    </row>
    <row r="29" spans="2:11" x14ac:dyDescent="0.2">
      <c r="B29" s="134" t="str">
        <f>IFERROR(INDEX(TblGrupoProfesional[Valor],ROW()-ROW(TblGrupoProfesional_bis[])+1),"")</f>
        <v/>
      </c>
      <c r="C29" s="138" t="str">
        <f>IFERROR(INDEX(TblGrupoProfesional[Descripción],ROW()-ROW(TblGrupoProfesional_bis[])+1),"")</f>
        <v/>
      </c>
      <c r="D29" s="219"/>
      <c r="F29" s="140" t="s">
        <v>90</v>
      </c>
      <c r="G29" s="140" t="str">
        <f>IF(IFERROR(INDEX(TblPuestos[Valor],ROW()-ROW(TblPuestos_bis[])+1),"")=0,"",IFERROR(INDEX(TblPuestos[Valor],ROW()-ROW(TblPuestos_bis[])+1),""))</f>
        <v/>
      </c>
      <c r="H29" s="140" t="str">
        <f>IF(IFERROR(INDEX(TblPuestos[Departamento],ROW()-ROW(TblPuestos_bis[])+1),"")=0,"",IFERROR(INDEX(TblPuestos[Departamento],ROW()-ROW(TblPuestos_bis[])+1),""))</f>
        <v/>
      </c>
      <c r="I29" s="140" t="str">
        <f>IF(IFERROR(INDEX(TblPuestos[Grupo Profesional],ROW()-ROW(TblPuestos_bis[])+1),"")=0,"",IFERROR(INDEX(TblPuestos[Grupo Profesional],ROW()-ROW(TblPuestos_bis[])+1),""))</f>
        <v/>
      </c>
      <c r="J29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29" s="219"/>
    </row>
    <row r="30" spans="2:11" x14ac:dyDescent="0.2">
      <c r="B30" s="134" t="str">
        <f>IFERROR(INDEX(TblGrupoProfesional[Valor],ROW()-ROW(TblGrupoProfesional_bis[])+1),"")</f>
        <v/>
      </c>
      <c r="C30" s="138" t="str">
        <f>IFERROR(INDEX(TblGrupoProfesional[Descripción],ROW()-ROW(TblGrupoProfesional_bis[])+1),"")</f>
        <v/>
      </c>
      <c r="D30" s="219"/>
      <c r="F30" s="140" t="s">
        <v>91</v>
      </c>
      <c r="G30" s="140" t="str">
        <f>IF(IFERROR(INDEX(TblPuestos[Valor],ROW()-ROW(TblPuestos_bis[])+1),"")=0,"",IFERROR(INDEX(TblPuestos[Valor],ROW()-ROW(TblPuestos_bis[])+1),""))</f>
        <v/>
      </c>
      <c r="H30" s="140" t="str">
        <f>IF(IFERROR(INDEX(TblPuestos[Departamento],ROW()-ROW(TblPuestos_bis[])+1),"")=0,"",IFERROR(INDEX(TblPuestos[Departamento],ROW()-ROW(TblPuestos_bis[])+1),""))</f>
        <v/>
      </c>
      <c r="I30" s="140" t="str">
        <f>IF(IFERROR(INDEX(TblPuestos[Grupo Profesional],ROW()-ROW(TblPuestos_bis[])+1),"")=0,"",IFERROR(INDEX(TblPuestos[Grupo Profesional],ROW()-ROW(TblPuestos_bis[])+1),""))</f>
        <v/>
      </c>
      <c r="J30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0" s="219"/>
    </row>
    <row r="31" spans="2:11" x14ac:dyDescent="0.2">
      <c r="B31" s="134" t="str">
        <f>IFERROR(INDEX(TblGrupoProfesional[Valor],ROW()-ROW(TblGrupoProfesional_bis[])+1),"")</f>
        <v/>
      </c>
      <c r="C31" s="138" t="str">
        <f>IFERROR(INDEX(TblGrupoProfesional[Descripción],ROW()-ROW(TblGrupoProfesional_bis[])+1),"")</f>
        <v/>
      </c>
      <c r="D31" s="219"/>
      <c r="F31" s="140" t="s">
        <v>92</v>
      </c>
      <c r="G31" s="140" t="str">
        <f>IF(IFERROR(INDEX(TblPuestos[Valor],ROW()-ROW(TblPuestos_bis[])+1),"")=0,"",IFERROR(INDEX(TblPuestos[Valor],ROW()-ROW(TblPuestos_bis[])+1),""))</f>
        <v/>
      </c>
      <c r="H31" s="140" t="str">
        <f>IF(IFERROR(INDEX(TblPuestos[Departamento],ROW()-ROW(TblPuestos_bis[])+1),"")=0,"",IFERROR(INDEX(TblPuestos[Departamento],ROW()-ROW(TblPuestos_bis[])+1),""))</f>
        <v/>
      </c>
      <c r="I31" s="140" t="str">
        <f>IF(IFERROR(INDEX(TblPuestos[Grupo Profesional],ROW()-ROW(TblPuestos_bis[])+1),"")=0,"",IFERROR(INDEX(TblPuestos[Grupo Profesional],ROW()-ROW(TblPuestos_bis[])+1),""))</f>
        <v/>
      </c>
      <c r="J31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1" s="219"/>
    </row>
    <row r="32" spans="2:11" x14ac:dyDescent="0.2">
      <c r="B32" s="134" t="str">
        <f>IFERROR(INDEX(TblGrupoProfesional[Valor],ROW()-ROW(TblGrupoProfesional_bis[])+1),"")</f>
        <v/>
      </c>
      <c r="C32" s="138" t="str">
        <f>IFERROR(INDEX(TblGrupoProfesional[Descripción],ROW()-ROW(TblGrupoProfesional_bis[])+1),"")</f>
        <v/>
      </c>
      <c r="D32" s="219"/>
      <c r="F32" s="140" t="s">
        <v>93</v>
      </c>
      <c r="G32" s="140" t="str">
        <f>IF(IFERROR(INDEX(TblPuestos[Valor],ROW()-ROW(TblPuestos_bis[])+1),"")=0,"",IFERROR(INDEX(TblPuestos[Valor],ROW()-ROW(TblPuestos_bis[])+1),""))</f>
        <v/>
      </c>
      <c r="H32" s="140" t="str">
        <f>IF(IFERROR(INDEX(TblPuestos[Departamento],ROW()-ROW(TblPuestos_bis[])+1),"")=0,"",IFERROR(INDEX(TblPuestos[Departamento],ROW()-ROW(TblPuestos_bis[])+1),""))</f>
        <v/>
      </c>
      <c r="I32" s="140" t="str">
        <f>IF(IFERROR(INDEX(TblPuestos[Grupo Profesional],ROW()-ROW(TblPuestos_bis[])+1),"")=0,"",IFERROR(INDEX(TblPuestos[Grupo Profesional],ROW()-ROW(TblPuestos_bis[])+1),""))</f>
        <v/>
      </c>
      <c r="J32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2" s="219"/>
    </row>
    <row r="33" spans="2:11" x14ac:dyDescent="0.2">
      <c r="B33" s="134" t="str">
        <f>IFERROR(INDEX(TblGrupoProfesional[Valor],ROW()-ROW(TblGrupoProfesional_bis[])+1),"")</f>
        <v/>
      </c>
      <c r="C33" s="138" t="str">
        <f>IFERROR(INDEX(TblGrupoProfesional[Descripción],ROW()-ROW(TblGrupoProfesional_bis[])+1),"")</f>
        <v/>
      </c>
      <c r="D33" s="219"/>
      <c r="F33" s="140" t="s">
        <v>94</v>
      </c>
      <c r="G33" s="140" t="str">
        <f>IF(IFERROR(INDEX(TblPuestos[Valor],ROW()-ROW(TblPuestos_bis[])+1),"")=0,"",IFERROR(INDEX(TblPuestos[Valor],ROW()-ROW(TblPuestos_bis[])+1),""))</f>
        <v/>
      </c>
      <c r="H33" s="140" t="str">
        <f>IF(IFERROR(INDEX(TblPuestos[Departamento],ROW()-ROW(TblPuestos_bis[])+1),"")=0,"",IFERROR(INDEX(TblPuestos[Departamento],ROW()-ROW(TblPuestos_bis[])+1),""))</f>
        <v/>
      </c>
      <c r="I33" s="140" t="str">
        <f>IF(IFERROR(INDEX(TblPuestos[Grupo Profesional],ROW()-ROW(TblPuestos_bis[])+1),"")=0,"",IFERROR(INDEX(TblPuestos[Grupo Profesional],ROW()-ROW(TblPuestos_bis[])+1),""))</f>
        <v/>
      </c>
      <c r="J33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3" s="219"/>
    </row>
    <row r="34" spans="2:11" x14ac:dyDescent="0.2">
      <c r="B34" s="134" t="str">
        <f>IFERROR(INDEX(TblGrupoProfesional[Valor],ROW()-ROW(TblGrupoProfesional_bis[])+1),"")</f>
        <v/>
      </c>
      <c r="C34" s="138" t="str">
        <f>IFERROR(INDEX(TblGrupoProfesional[Descripción],ROW()-ROW(TblGrupoProfesional_bis[])+1),"")</f>
        <v/>
      </c>
      <c r="D34" s="219"/>
      <c r="F34" s="140" t="s">
        <v>95</v>
      </c>
      <c r="G34" s="140" t="str">
        <f>IF(IFERROR(INDEX(TblPuestos[Valor],ROW()-ROW(TblPuestos_bis[])+1),"")=0,"",IFERROR(INDEX(TblPuestos[Valor],ROW()-ROW(TblPuestos_bis[])+1),""))</f>
        <v/>
      </c>
      <c r="H34" s="140" t="str">
        <f>IF(IFERROR(INDEX(TblPuestos[Departamento],ROW()-ROW(TblPuestos_bis[])+1),"")=0,"",IFERROR(INDEX(TblPuestos[Departamento],ROW()-ROW(TblPuestos_bis[])+1),""))</f>
        <v/>
      </c>
      <c r="I34" s="140" t="str">
        <f>IF(IFERROR(INDEX(TblPuestos[Grupo Profesional],ROW()-ROW(TblPuestos_bis[])+1),"")=0,"",IFERROR(INDEX(TblPuestos[Grupo Profesional],ROW()-ROW(TblPuestos_bis[])+1),""))</f>
        <v/>
      </c>
      <c r="J34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4" s="219"/>
    </row>
    <row r="35" spans="2:11" x14ac:dyDescent="0.2">
      <c r="B35" s="134" t="str">
        <f>IFERROR(INDEX(TblGrupoProfesional[Valor],ROW()-ROW(TblGrupoProfesional_bis[])+1),"")</f>
        <v/>
      </c>
      <c r="C35" s="138" t="str">
        <f>IFERROR(INDEX(TblGrupoProfesional[Descripción],ROW()-ROW(TblGrupoProfesional_bis[])+1),"")</f>
        <v/>
      </c>
      <c r="D35" s="219"/>
      <c r="F35" s="140" t="s">
        <v>96</v>
      </c>
      <c r="G35" s="140" t="str">
        <f>IF(IFERROR(INDEX(TblPuestos[Valor],ROW()-ROW(TblPuestos_bis[])+1),"")=0,"",IFERROR(INDEX(TblPuestos[Valor],ROW()-ROW(TblPuestos_bis[])+1),""))</f>
        <v/>
      </c>
      <c r="H35" s="140" t="str">
        <f>IF(IFERROR(INDEX(TblPuestos[Departamento],ROW()-ROW(TblPuestos_bis[])+1),"")=0,"",IFERROR(INDEX(TblPuestos[Departamento],ROW()-ROW(TblPuestos_bis[])+1),""))</f>
        <v/>
      </c>
      <c r="I35" s="140" t="str">
        <f>IF(IFERROR(INDEX(TblPuestos[Grupo Profesional],ROW()-ROW(TblPuestos_bis[])+1),"")=0,"",IFERROR(INDEX(TblPuestos[Grupo Profesional],ROW()-ROW(TblPuestos_bis[])+1),""))</f>
        <v/>
      </c>
      <c r="J35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5" s="219"/>
    </row>
    <row r="36" spans="2:11" x14ac:dyDescent="0.2">
      <c r="B36" s="134" t="str">
        <f>IFERROR(INDEX(TblGrupoProfesional[Valor],ROW()-ROW(TblGrupoProfesional_bis[])+1),"")</f>
        <v/>
      </c>
      <c r="C36" s="138" t="str">
        <f>IFERROR(INDEX(TblGrupoProfesional[Descripción],ROW()-ROW(TblGrupoProfesional_bis[])+1),"")</f>
        <v/>
      </c>
      <c r="D36" s="219"/>
      <c r="F36" s="140" t="s">
        <v>97</v>
      </c>
      <c r="G36" s="140" t="str">
        <f>IF(IFERROR(INDEX(TblPuestos[Valor],ROW()-ROW(TblPuestos_bis[])+1),"")=0,"",IFERROR(INDEX(TblPuestos[Valor],ROW()-ROW(TblPuestos_bis[])+1),""))</f>
        <v/>
      </c>
      <c r="H36" s="140" t="str">
        <f>IF(IFERROR(INDEX(TblPuestos[Departamento],ROW()-ROW(TblPuestos_bis[])+1),"")=0,"",IFERROR(INDEX(TblPuestos[Departamento],ROW()-ROW(TblPuestos_bis[])+1),""))</f>
        <v/>
      </c>
      <c r="I36" s="140" t="str">
        <f>IF(IFERROR(INDEX(TblPuestos[Grupo Profesional],ROW()-ROW(TblPuestos_bis[])+1),"")=0,"",IFERROR(INDEX(TblPuestos[Grupo Profesional],ROW()-ROW(TblPuestos_bis[])+1),""))</f>
        <v/>
      </c>
      <c r="J36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6" s="219"/>
    </row>
    <row r="37" spans="2:11" x14ac:dyDescent="0.2">
      <c r="B37" s="134" t="str">
        <f>IFERROR(INDEX(TblGrupoProfesional[Valor],ROW()-ROW(TblGrupoProfesional_bis[])+1),"")</f>
        <v/>
      </c>
      <c r="C37" s="138" t="str">
        <f>IFERROR(INDEX(TblGrupoProfesional[Descripción],ROW()-ROW(TblGrupoProfesional_bis[])+1),"")</f>
        <v/>
      </c>
      <c r="D37" s="219"/>
      <c r="F37" s="140" t="s">
        <v>98</v>
      </c>
      <c r="G37" s="140" t="str">
        <f>IF(IFERROR(INDEX(TblPuestos[Valor],ROW()-ROW(TblPuestos_bis[])+1),"")=0,"",IFERROR(INDEX(TblPuestos[Valor],ROW()-ROW(TblPuestos_bis[])+1),""))</f>
        <v/>
      </c>
      <c r="H37" s="140" t="str">
        <f>IF(IFERROR(INDEX(TblPuestos[Departamento],ROW()-ROW(TblPuestos_bis[])+1),"")=0,"",IFERROR(INDEX(TblPuestos[Departamento],ROW()-ROW(TblPuestos_bis[])+1),""))</f>
        <v/>
      </c>
      <c r="I37" s="140" t="str">
        <f>IF(IFERROR(INDEX(TblPuestos[Grupo Profesional],ROW()-ROW(TblPuestos_bis[])+1),"")=0,"",IFERROR(INDEX(TblPuestos[Grupo Profesional],ROW()-ROW(TblPuestos_bis[])+1),""))</f>
        <v/>
      </c>
      <c r="J37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7" s="219"/>
    </row>
    <row r="38" spans="2:11" x14ac:dyDescent="0.2">
      <c r="B38" s="134" t="str">
        <f>IFERROR(INDEX(TblGrupoProfesional[Valor],ROW()-ROW(TblGrupoProfesional_bis[])+1),"")</f>
        <v/>
      </c>
      <c r="C38" s="138" t="str">
        <f>IFERROR(INDEX(TblGrupoProfesional[Descripción],ROW()-ROW(TblGrupoProfesional_bis[])+1),"")</f>
        <v/>
      </c>
      <c r="D38" s="219"/>
      <c r="F38" s="140" t="s">
        <v>99</v>
      </c>
      <c r="G38" s="140" t="str">
        <f>IF(IFERROR(INDEX(TblPuestos[Valor],ROW()-ROW(TblPuestos_bis[])+1),"")=0,"",IFERROR(INDEX(TblPuestos[Valor],ROW()-ROW(TblPuestos_bis[])+1),""))</f>
        <v/>
      </c>
      <c r="H38" s="140" t="str">
        <f>IF(IFERROR(INDEX(TblPuestos[Departamento],ROW()-ROW(TblPuestos_bis[])+1),"")=0,"",IFERROR(INDEX(TblPuestos[Departamento],ROW()-ROW(TblPuestos_bis[])+1),""))</f>
        <v/>
      </c>
      <c r="I38" s="140" t="str">
        <f>IF(IFERROR(INDEX(TblPuestos[Grupo Profesional],ROW()-ROW(TblPuestos_bis[])+1),"")=0,"",IFERROR(INDEX(TblPuestos[Grupo Profesional],ROW()-ROW(TblPuestos_bis[])+1),""))</f>
        <v/>
      </c>
      <c r="J38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8" s="219"/>
    </row>
    <row r="39" spans="2:11" x14ac:dyDescent="0.2">
      <c r="B39" s="134" t="str">
        <f>IFERROR(INDEX(TblGrupoProfesional[Valor],ROW()-ROW(TblGrupoProfesional_bis[])+1),"")</f>
        <v/>
      </c>
      <c r="C39" s="138" t="str">
        <f>IFERROR(INDEX(TblGrupoProfesional[Descripción],ROW()-ROW(TblGrupoProfesional_bis[])+1),"")</f>
        <v/>
      </c>
      <c r="D39" s="219"/>
      <c r="F39" s="140" t="s">
        <v>100</v>
      </c>
      <c r="G39" s="140" t="str">
        <f>IF(IFERROR(INDEX(TblPuestos[Valor],ROW()-ROW(TblPuestos_bis[])+1),"")=0,"",IFERROR(INDEX(TblPuestos[Valor],ROW()-ROW(TblPuestos_bis[])+1),""))</f>
        <v/>
      </c>
      <c r="H39" s="140" t="str">
        <f>IF(IFERROR(INDEX(TblPuestos[Departamento],ROW()-ROW(TblPuestos_bis[])+1),"")=0,"",IFERROR(INDEX(TblPuestos[Departamento],ROW()-ROW(TblPuestos_bis[])+1),""))</f>
        <v/>
      </c>
      <c r="I39" s="140" t="str">
        <f>IF(IFERROR(INDEX(TblPuestos[Grupo Profesional],ROW()-ROW(TblPuestos_bis[])+1),"")=0,"",IFERROR(INDEX(TblPuestos[Grupo Profesional],ROW()-ROW(TblPuestos_bis[])+1),""))</f>
        <v/>
      </c>
      <c r="J39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39" s="219"/>
    </row>
    <row r="40" spans="2:11" x14ac:dyDescent="0.2">
      <c r="B40" s="134" t="str">
        <f>IFERROR(INDEX(TblGrupoProfesional[Valor],ROW()-ROW(TblGrupoProfesional_bis[])+1),"")</f>
        <v/>
      </c>
      <c r="C40" s="138" t="str">
        <f>IFERROR(INDEX(TblGrupoProfesional[Descripción],ROW()-ROW(TblGrupoProfesional_bis[])+1),"")</f>
        <v/>
      </c>
      <c r="D40" s="219"/>
      <c r="F40" s="140" t="s">
        <v>101</v>
      </c>
      <c r="G40" s="140" t="str">
        <f>IF(IFERROR(INDEX(TblPuestos[Valor],ROW()-ROW(TblPuestos_bis[])+1),"")=0,"",IFERROR(INDEX(TblPuestos[Valor],ROW()-ROW(TblPuestos_bis[])+1),""))</f>
        <v/>
      </c>
      <c r="H40" s="140" t="str">
        <f>IF(IFERROR(INDEX(TblPuestos[Departamento],ROW()-ROW(TblPuestos_bis[])+1),"")=0,"",IFERROR(INDEX(TblPuestos[Departamento],ROW()-ROW(TblPuestos_bis[])+1),""))</f>
        <v/>
      </c>
      <c r="I40" s="140" t="str">
        <f>IF(IFERROR(INDEX(TblPuestos[Grupo Profesional],ROW()-ROW(TblPuestos_bis[])+1),"")=0,"",IFERROR(INDEX(TblPuestos[Grupo Profesional],ROW()-ROW(TblPuestos_bis[])+1),""))</f>
        <v/>
      </c>
      <c r="J40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0" s="219"/>
    </row>
    <row r="41" spans="2:11" x14ac:dyDescent="0.2">
      <c r="B41" s="134" t="str">
        <f>IFERROR(INDEX(TblGrupoProfesional[Valor],ROW()-ROW(TblGrupoProfesional_bis[])+1),"")</f>
        <v/>
      </c>
      <c r="C41" s="138" t="str">
        <f>IFERROR(INDEX(TblGrupoProfesional[Descripción],ROW()-ROW(TblGrupoProfesional_bis[])+1),"")</f>
        <v/>
      </c>
      <c r="D41" s="219"/>
      <c r="F41" s="140" t="s">
        <v>102</v>
      </c>
      <c r="G41" s="140" t="str">
        <f>IF(IFERROR(INDEX(TblPuestos[Valor],ROW()-ROW(TblPuestos_bis[])+1),"")=0,"",IFERROR(INDEX(TblPuestos[Valor],ROW()-ROW(TblPuestos_bis[])+1),""))</f>
        <v/>
      </c>
      <c r="H41" s="140" t="str">
        <f>IF(IFERROR(INDEX(TblPuestos[Departamento],ROW()-ROW(TblPuestos_bis[])+1),"")=0,"",IFERROR(INDEX(TblPuestos[Departamento],ROW()-ROW(TblPuestos_bis[])+1),""))</f>
        <v/>
      </c>
      <c r="I41" s="140" t="str">
        <f>IF(IFERROR(INDEX(TblPuestos[Grupo Profesional],ROW()-ROW(TblPuestos_bis[])+1),"")=0,"",IFERROR(INDEX(TblPuestos[Grupo Profesional],ROW()-ROW(TblPuestos_bis[])+1),""))</f>
        <v/>
      </c>
      <c r="J41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1" s="219"/>
    </row>
    <row r="42" spans="2:11" x14ac:dyDescent="0.2">
      <c r="B42" s="134" t="str">
        <f>IFERROR(INDEX(TblGrupoProfesional[Valor],ROW()-ROW(TblGrupoProfesional_bis[])+1),"")</f>
        <v/>
      </c>
      <c r="C42" s="138" t="str">
        <f>IFERROR(INDEX(TblGrupoProfesional[Descripción],ROW()-ROW(TblGrupoProfesional_bis[])+1),"")</f>
        <v/>
      </c>
      <c r="D42" s="219"/>
      <c r="F42" s="140" t="s">
        <v>103</v>
      </c>
      <c r="G42" s="140" t="str">
        <f>IF(IFERROR(INDEX(TblPuestos[Valor],ROW()-ROW(TblPuestos_bis[])+1),"")=0,"",IFERROR(INDEX(TblPuestos[Valor],ROW()-ROW(TblPuestos_bis[])+1),""))</f>
        <v/>
      </c>
      <c r="H42" s="140" t="str">
        <f>IF(IFERROR(INDEX(TblPuestos[Departamento],ROW()-ROW(TblPuestos_bis[])+1),"")=0,"",IFERROR(INDEX(TblPuestos[Departamento],ROW()-ROW(TblPuestos_bis[])+1),""))</f>
        <v/>
      </c>
      <c r="I42" s="140" t="str">
        <f>IF(IFERROR(INDEX(TblPuestos[Grupo Profesional],ROW()-ROW(TblPuestos_bis[])+1),"")=0,"",IFERROR(INDEX(TblPuestos[Grupo Profesional],ROW()-ROW(TblPuestos_bis[])+1),""))</f>
        <v/>
      </c>
      <c r="J42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2" s="219"/>
    </row>
    <row r="43" spans="2:11" x14ac:dyDescent="0.2">
      <c r="B43" s="134" t="str">
        <f>IFERROR(INDEX(TblGrupoProfesional[Valor],ROW()-ROW(TblGrupoProfesional_bis[])+1),"")</f>
        <v/>
      </c>
      <c r="C43" s="138" t="str">
        <f>IFERROR(INDEX(TblGrupoProfesional[Descripción],ROW()-ROW(TblGrupoProfesional_bis[])+1),"")</f>
        <v/>
      </c>
      <c r="D43" s="219"/>
      <c r="F43" s="140" t="s">
        <v>104</v>
      </c>
      <c r="G43" s="140" t="str">
        <f>IF(IFERROR(INDEX(TblPuestos[Valor],ROW()-ROW(TblPuestos_bis[])+1),"")=0,"",IFERROR(INDEX(TblPuestos[Valor],ROW()-ROW(TblPuestos_bis[])+1),""))</f>
        <v/>
      </c>
      <c r="H43" s="140" t="str">
        <f>IF(IFERROR(INDEX(TblPuestos[Departamento],ROW()-ROW(TblPuestos_bis[])+1),"")=0,"",IFERROR(INDEX(TblPuestos[Departamento],ROW()-ROW(TblPuestos_bis[])+1),""))</f>
        <v/>
      </c>
      <c r="I43" s="140" t="str">
        <f>IF(IFERROR(INDEX(TblPuestos[Grupo Profesional],ROW()-ROW(TblPuestos_bis[])+1),"")=0,"",IFERROR(INDEX(TblPuestos[Grupo Profesional],ROW()-ROW(TblPuestos_bis[])+1),""))</f>
        <v/>
      </c>
      <c r="J43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3" s="219"/>
    </row>
    <row r="44" spans="2:11" x14ac:dyDescent="0.2">
      <c r="B44" s="134" t="str">
        <f>IFERROR(INDEX(TblGrupoProfesional[Valor],ROW()-ROW(TblGrupoProfesional_bis[])+1),"")</f>
        <v/>
      </c>
      <c r="C44" s="138" t="str">
        <f>IFERROR(INDEX(TblGrupoProfesional[Descripción],ROW()-ROW(TblGrupoProfesional_bis[])+1),"")</f>
        <v/>
      </c>
      <c r="D44" s="219"/>
      <c r="F44" s="140" t="s">
        <v>105</v>
      </c>
      <c r="G44" s="140" t="str">
        <f>IF(IFERROR(INDEX(TblPuestos[Valor],ROW()-ROW(TblPuestos_bis[])+1),"")=0,"",IFERROR(INDEX(TblPuestos[Valor],ROW()-ROW(TblPuestos_bis[])+1),""))</f>
        <v/>
      </c>
      <c r="H44" s="140" t="str">
        <f>IF(IFERROR(INDEX(TblPuestos[Departamento],ROW()-ROW(TblPuestos_bis[])+1),"")=0,"",IFERROR(INDEX(TblPuestos[Departamento],ROW()-ROW(TblPuestos_bis[])+1),""))</f>
        <v/>
      </c>
      <c r="I44" s="140" t="str">
        <f>IF(IFERROR(INDEX(TblPuestos[Grupo Profesional],ROW()-ROW(TblPuestos_bis[])+1),"")=0,"",IFERROR(INDEX(TblPuestos[Grupo Profesional],ROW()-ROW(TblPuestos_bis[])+1),""))</f>
        <v/>
      </c>
      <c r="J44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4" s="219"/>
    </row>
    <row r="45" spans="2:11" x14ac:dyDescent="0.2">
      <c r="B45" s="134" t="str">
        <f>IFERROR(INDEX(TblGrupoProfesional[Valor],ROW()-ROW(TblGrupoProfesional_bis[])+1),"")</f>
        <v/>
      </c>
      <c r="C45" s="138" t="str">
        <f>IFERROR(INDEX(TblGrupoProfesional[Descripción],ROW()-ROW(TblGrupoProfesional_bis[])+1),"")</f>
        <v/>
      </c>
      <c r="D45" s="219"/>
      <c r="F45" s="140" t="s">
        <v>106</v>
      </c>
      <c r="G45" s="140" t="str">
        <f>IF(IFERROR(INDEX(TblPuestos[Valor],ROW()-ROW(TblPuestos_bis[])+1),"")=0,"",IFERROR(INDEX(TblPuestos[Valor],ROW()-ROW(TblPuestos_bis[])+1),""))</f>
        <v/>
      </c>
      <c r="H45" s="140" t="str">
        <f>IF(IFERROR(INDEX(TblPuestos[Departamento],ROW()-ROW(TblPuestos_bis[])+1),"")=0,"",IFERROR(INDEX(TblPuestos[Departamento],ROW()-ROW(TblPuestos_bis[])+1),""))</f>
        <v/>
      </c>
      <c r="I45" s="140" t="str">
        <f>IF(IFERROR(INDEX(TblPuestos[Grupo Profesional],ROW()-ROW(TblPuestos_bis[])+1),"")=0,"",IFERROR(INDEX(TblPuestos[Grupo Profesional],ROW()-ROW(TblPuestos_bis[])+1),""))</f>
        <v/>
      </c>
      <c r="J45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5" s="219"/>
    </row>
    <row r="46" spans="2:11" x14ac:dyDescent="0.2">
      <c r="B46" s="134" t="str">
        <f>IFERROR(INDEX(TblGrupoProfesional[Valor],ROW()-ROW(TblGrupoProfesional_bis[])+1),"")</f>
        <v/>
      </c>
      <c r="C46" s="138" t="str">
        <f>IFERROR(INDEX(TblGrupoProfesional[Descripción],ROW()-ROW(TblGrupoProfesional_bis[])+1),"")</f>
        <v/>
      </c>
      <c r="D46" s="219"/>
      <c r="F46" s="140" t="s">
        <v>107</v>
      </c>
      <c r="G46" s="140" t="str">
        <f>IF(IFERROR(INDEX(TblPuestos[Valor],ROW()-ROW(TblPuestos_bis[])+1),"")=0,"",IFERROR(INDEX(TblPuestos[Valor],ROW()-ROW(TblPuestos_bis[])+1),""))</f>
        <v/>
      </c>
      <c r="H46" s="140" t="str">
        <f>IF(IFERROR(INDEX(TblPuestos[Departamento],ROW()-ROW(TblPuestos_bis[])+1),"")=0,"",IFERROR(INDEX(TblPuestos[Departamento],ROW()-ROW(TblPuestos_bis[])+1),""))</f>
        <v/>
      </c>
      <c r="I46" s="140" t="str">
        <f>IF(IFERROR(INDEX(TblPuestos[Grupo Profesional],ROW()-ROW(TblPuestos_bis[])+1),"")=0,"",IFERROR(INDEX(TblPuestos[Grupo Profesional],ROW()-ROW(TblPuestos_bis[])+1),""))</f>
        <v/>
      </c>
      <c r="J46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6" s="219"/>
    </row>
    <row r="47" spans="2:11" x14ac:dyDescent="0.2">
      <c r="B47" s="134" t="str">
        <f>IFERROR(INDEX(TblGrupoProfesional[Valor],ROW()-ROW(TblGrupoProfesional_bis[])+1),"")</f>
        <v/>
      </c>
      <c r="C47" s="138" t="str">
        <f>IFERROR(INDEX(TblGrupoProfesional[Descripción],ROW()-ROW(TblGrupoProfesional_bis[])+1),"")</f>
        <v/>
      </c>
      <c r="D47" s="219"/>
      <c r="F47" s="140" t="s">
        <v>108</v>
      </c>
      <c r="G47" s="140" t="str">
        <f>IF(IFERROR(INDEX(TblPuestos[Valor],ROW()-ROW(TblPuestos_bis[])+1),"")=0,"",IFERROR(INDEX(TblPuestos[Valor],ROW()-ROW(TblPuestos_bis[])+1),""))</f>
        <v/>
      </c>
      <c r="H47" s="140" t="str">
        <f>IF(IFERROR(INDEX(TblPuestos[Departamento],ROW()-ROW(TblPuestos_bis[])+1),"")=0,"",IFERROR(INDEX(TblPuestos[Departamento],ROW()-ROW(TblPuestos_bis[])+1),""))</f>
        <v/>
      </c>
      <c r="I47" s="140" t="str">
        <f>IF(IFERROR(INDEX(TblPuestos[Grupo Profesional],ROW()-ROW(TblPuestos_bis[])+1),"")=0,"",IFERROR(INDEX(TblPuestos[Grupo Profesional],ROW()-ROW(TblPuestos_bis[])+1),""))</f>
        <v/>
      </c>
      <c r="J47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7" s="219"/>
    </row>
    <row r="48" spans="2:11" x14ac:dyDescent="0.2">
      <c r="B48" s="134" t="str">
        <f>IFERROR(INDEX(TblGrupoProfesional[Valor],ROW()-ROW(TblGrupoProfesional_bis[])+1),"")</f>
        <v/>
      </c>
      <c r="C48" s="138" t="str">
        <f>IFERROR(INDEX(TblGrupoProfesional[Descripción],ROW()-ROW(TblGrupoProfesional_bis[])+1),"")</f>
        <v/>
      </c>
      <c r="D48" s="219"/>
      <c r="F48" s="140" t="s">
        <v>109</v>
      </c>
      <c r="G48" s="140" t="str">
        <f>IF(IFERROR(INDEX(TblPuestos[Valor],ROW()-ROW(TblPuestos_bis[])+1),"")=0,"",IFERROR(INDEX(TblPuestos[Valor],ROW()-ROW(TblPuestos_bis[])+1),""))</f>
        <v/>
      </c>
      <c r="H48" s="140" t="str">
        <f>IF(IFERROR(INDEX(TblPuestos[Departamento],ROW()-ROW(TblPuestos_bis[])+1),"")=0,"",IFERROR(INDEX(TblPuestos[Departamento],ROW()-ROW(TblPuestos_bis[])+1),""))</f>
        <v/>
      </c>
      <c r="I48" s="140" t="str">
        <f>IF(IFERROR(INDEX(TblPuestos[Grupo Profesional],ROW()-ROW(TblPuestos_bis[])+1),"")=0,"",IFERROR(INDEX(TblPuestos[Grupo Profesional],ROW()-ROW(TblPuestos_bis[])+1),""))</f>
        <v/>
      </c>
      <c r="J48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8" s="219"/>
    </row>
    <row r="49" spans="2:11" x14ac:dyDescent="0.2">
      <c r="B49" s="134" t="str">
        <f>IFERROR(INDEX(TblGrupoProfesional[Valor],ROW()-ROW(TblGrupoProfesional_bis[])+1),"")</f>
        <v/>
      </c>
      <c r="C49" s="138" t="str">
        <f>IFERROR(INDEX(TblGrupoProfesional[Descripción],ROW()-ROW(TblGrupoProfesional_bis[])+1),"")</f>
        <v/>
      </c>
      <c r="D49" s="219"/>
      <c r="F49" s="140" t="s">
        <v>110</v>
      </c>
      <c r="G49" s="140" t="str">
        <f>IF(IFERROR(INDEX(TblPuestos[Valor],ROW()-ROW(TblPuestos_bis[])+1),"")=0,"",IFERROR(INDEX(TblPuestos[Valor],ROW()-ROW(TblPuestos_bis[])+1),""))</f>
        <v/>
      </c>
      <c r="H49" s="140" t="str">
        <f>IF(IFERROR(INDEX(TblPuestos[Departamento],ROW()-ROW(TblPuestos_bis[])+1),"")=0,"",IFERROR(INDEX(TblPuestos[Departamento],ROW()-ROW(TblPuestos_bis[])+1),""))</f>
        <v/>
      </c>
      <c r="I49" s="140" t="str">
        <f>IF(IFERROR(INDEX(TblPuestos[Grupo Profesional],ROW()-ROW(TblPuestos_bis[])+1),"")=0,"",IFERROR(INDEX(TblPuestos[Grupo Profesional],ROW()-ROW(TblPuestos_bis[])+1),""))</f>
        <v/>
      </c>
      <c r="J49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49" s="219"/>
    </row>
    <row r="50" spans="2:11" x14ac:dyDescent="0.2">
      <c r="B50" s="134" t="str">
        <f>IFERROR(INDEX(TblGrupoProfesional[Valor],ROW()-ROW(TblGrupoProfesional_bis[])+1),"")</f>
        <v/>
      </c>
      <c r="C50" s="138" t="str">
        <f>IFERROR(INDEX(TblGrupoProfesional[Descripción],ROW()-ROW(TblGrupoProfesional_bis[])+1),"")</f>
        <v/>
      </c>
      <c r="D50" s="219"/>
      <c r="F50" s="140" t="s">
        <v>111</v>
      </c>
      <c r="G50" s="140" t="str">
        <f>IF(IFERROR(INDEX(TblPuestos[Valor],ROW()-ROW(TblPuestos_bis[])+1),"")=0,"",IFERROR(INDEX(TblPuestos[Valor],ROW()-ROW(TblPuestos_bis[])+1),""))</f>
        <v/>
      </c>
      <c r="H50" s="140" t="str">
        <f>IF(IFERROR(INDEX(TblPuestos[Departamento],ROW()-ROW(TblPuestos_bis[])+1),"")=0,"",IFERROR(INDEX(TblPuestos[Departamento],ROW()-ROW(TblPuestos_bis[])+1),""))</f>
        <v/>
      </c>
      <c r="I50" s="140" t="str">
        <f>IF(IFERROR(INDEX(TblPuestos[Grupo Profesional],ROW()-ROW(TblPuestos_bis[])+1),"")=0,"",IFERROR(INDEX(TblPuestos[Grupo Profesional],ROW()-ROW(TblPuestos_bis[])+1),""))</f>
        <v/>
      </c>
      <c r="J50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0" s="219"/>
    </row>
    <row r="51" spans="2:11" x14ac:dyDescent="0.2">
      <c r="B51" s="134" t="str">
        <f>IFERROR(INDEX(TblGrupoProfesional[Valor],ROW()-ROW(TblGrupoProfesional_bis[])+1),"")</f>
        <v/>
      </c>
      <c r="C51" s="138" t="str">
        <f>IFERROR(INDEX(TblGrupoProfesional[Descripción],ROW()-ROW(TblGrupoProfesional_bis[])+1),"")</f>
        <v/>
      </c>
      <c r="D51" s="219"/>
      <c r="F51" s="140" t="s">
        <v>112</v>
      </c>
      <c r="G51" s="140" t="str">
        <f>IF(IFERROR(INDEX(TblPuestos[Valor],ROW()-ROW(TblPuestos_bis[])+1),"")=0,"",IFERROR(INDEX(TblPuestos[Valor],ROW()-ROW(TblPuestos_bis[])+1),""))</f>
        <v/>
      </c>
      <c r="H51" s="140" t="str">
        <f>IF(IFERROR(INDEX(TblPuestos[Departamento],ROW()-ROW(TblPuestos_bis[])+1),"")=0,"",IFERROR(INDEX(TblPuestos[Departamento],ROW()-ROW(TblPuestos_bis[])+1),""))</f>
        <v/>
      </c>
      <c r="I51" s="140" t="str">
        <f>IF(IFERROR(INDEX(TblPuestos[Grupo Profesional],ROW()-ROW(TblPuestos_bis[])+1),"")=0,"",IFERROR(INDEX(TblPuestos[Grupo Profesional],ROW()-ROW(TblPuestos_bis[])+1),""))</f>
        <v/>
      </c>
      <c r="J51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1" s="219"/>
    </row>
    <row r="52" spans="2:11" x14ac:dyDescent="0.2">
      <c r="B52" s="134" t="str">
        <f>IFERROR(INDEX(TblGrupoProfesional[Valor],ROW()-ROW(TblGrupoProfesional_bis[])+1),"")</f>
        <v/>
      </c>
      <c r="C52" s="138" t="str">
        <f>IFERROR(INDEX(TblGrupoProfesional[Descripción],ROW()-ROW(TblGrupoProfesional_bis[])+1),"")</f>
        <v/>
      </c>
      <c r="D52" s="219"/>
      <c r="F52" s="140" t="s">
        <v>113</v>
      </c>
      <c r="G52" s="140" t="str">
        <f>IF(IFERROR(INDEX(TblPuestos[Valor],ROW()-ROW(TblPuestos_bis[])+1),"")=0,"",IFERROR(INDEX(TblPuestos[Valor],ROW()-ROW(TblPuestos_bis[])+1),""))</f>
        <v/>
      </c>
      <c r="H52" s="140" t="str">
        <f>IF(IFERROR(INDEX(TblPuestos[Departamento],ROW()-ROW(TblPuestos_bis[])+1),"")=0,"",IFERROR(INDEX(TblPuestos[Departamento],ROW()-ROW(TblPuestos_bis[])+1),""))</f>
        <v/>
      </c>
      <c r="I52" s="140" t="str">
        <f>IF(IFERROR(INDEX(TblPuestos[Grupo Profesional],ROW()-ROW(TblPuestos_bis[])+1),"")=0,"",IFERROR(INDEX(TblPuestos[Grupo Profesional],ROW()-ROW(TblPuestos_bis[])+1),""))</f>
        <v/>
      </c>
      <c r="J52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2" s="219"/>
    </row>
    <row r="53" spans="2:11" x14ac:dyDescent="0.2">
      <c r="B53" s="134" t="str">
        <f>IFERROR(INDEX(TblGrupoProfesional[Valor],ROW()-ROW(TblGrupoProfesional_bis[])+1),"")</f>
        <v/>
      </c>
      <c r="C53" s="138" t="str">
        <f>IFERROR(INDEX(TblGrupoProfesional[Descripción],ROW()-ROW(TblGrupoProfesional_bis[])+1),"")</f>
        <v/>
      </c>
      <c r="D53" s="219"/>
      <c r="F53" s="140" t="s">
        <v>114</v>
      </c>
      <c r="G53" s="140" t="str">
        <f>IF(IFERROR(INDEX(TblPuestos[Valor],ROW()-ROW(TblPuestos_bis[])+1),"")=0,"",IFERROR(INDEX(TblPuestos[Valor],ROW()-ROW(TblPuestos_bis[])+1),""))</f>
        <v/>
      </c>
      <c r="H53" s="140" t="str">
        <f>IF(IFERROR(INDEX(TblPuestos[Departamento],ROW()-ROW(TblPuestos_bis[])+1),"")=0,"",IFERROR(INDEX(TblPuestos[Departamento],ROW()-ROW(TblPuestos_bis[])+1),""))</f>
        <v/>
      </c>
      <c r="I53" s="140" t="str">
        <f>IF(IFERROR(INDEX(TblPuestos[Grupo Profesional],ROW()-ROW(TblPuestos_bis[])+1),"")=0,"",IFERROR(INDEX(TblPuestos[Grupo Profesional],ROW()-ROW(TblPuestos_bis[])+1),""))</f>
        <v/>
      </c>
      <c r="J53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3" s="219"/>
    </row>
    <row r="54" spans="2:11" x14ac:dyDescent="0.2">
      <c r="B54" s="134" t="str">
        <f>IFERROR(INDEX(TblGrupoProfesional[Valor],ROW()-ROW(TblGrupoProfesional_bis[])+1),"")</f>
        <v/>
      </c>
      <c r="C54" s="138" t="str">
        <f>IFERROR(INDEX(TblGrupoProfesional[Descripción],ROW()-ROW(TblGrupoProfesional_bis[])+1),"")</f>
        <v/>
      </c>
      <c r="D54" s="219"/>
      <c r="F54" s="140" t="s">
        <v>115</v>
      </c>
      <c r="G54" s="140" t="str">
        <f>IF(IFERROR(INDEX(TblPuestos[Valor],ROW()-ROW(TblPuestos_bis[])+1),"")=0,"",IFERROR(INDEX(TblPuestos[Valor],ROW()-ROW(TblPuestos_bis[])+1),""))</f>
        <v/>
      </c>
      <c r="H54" s="140" t="str">
        <f>IF(IFERROR(INDEX(TblPuestos[Departamento],ROW()-ROW(TblPuestos_bis[])+1),"")=0,"",IFERROR(INDEX(TblPuestos[Departamento],ROW()-ROW(TblPuestos_bis[])+1),""))</f>
        <v/>
      </c>
      <c r="I54" s="140" t="str">
        <f>IF(IFERROR(INDEX(TblPuestos[Grupo Profesional],ROW()-ROW(TblPuestos_bis[])+1),"")=0,"",IFERROR(INDEX(TblPuestos[Grupo Profesional],ROW()-ROW(TblPuestos_bis[])+1),""))</f>
        <v/>
      </c>
      <c r="J54" s="78" t="str">
        <f>IF(OR(TblPuestos_bis[[#This Row],[Valor]]="",TblPuestos_bis[[#This Row],[Departamento]]="",TblPuestos_bis[[#This Row],[Grupo Profesional]]=""),"",HYPERLINK("#"&amp;TblPuestos_bis[[#This Row],[Clave]]&amp;"!$B$1",TblPuestos_bis[[#This Row],[Clave]]))</f>
        <v/>
      </c>
      <c r="K54" s="219"/>
    </row>
    <row r="55" spans="2:11" x14ac:dyDescent="0.2">
      <c r="B55" s="134" t="str">
        <f>IFERROR(INDEX(TblGrupoProfesional[Valor],ROW()-ROW(TblGrupoProfesional_bis[])+1),"")</f>
        <v/>
      </c>
      <c r="C55" s="138" t="str">
        <f>IFERROR(INDEX(TblGrupoProfesional[Descripción],ROW()-ROW(TblGrupoProfesional_bis[])+1),"")</f>
        <v/>
      </c>
      <c r="D55" s="219"/>
    </row>
    <row r="56" spans="2:11" x14ac:dyDescent="0.2">
      <c r="B56" s="134" t="str">
        <f>IFERROR(INDEX(TblGrupoProfesional[Valor],ROW()-ROW(TblGrupoProfesional_bis[])+1),"")</f>
        <v/>
      </c>
      <c r="C56" s="138" t="str">
        <f>IFERROR(INDEX(TblGrupoProfesional[Descripción],ROW()-ROW(TblGrupoProfesional_bis[])+1),"")</f>
        <v/>
      </c>
      <c r="D56" s="219"/>
      <c r="F56" s="200"/>
      <c r="G56" s="200"/>
      <c r="H56" s="200"/>
      <c r="I56" s="200"/>
      <c r="J56" s="200"/>
    </row>
    <row r="57" spans="2:11" x14ac:dyDescent="0.2">
      <c r="B57" s="134" t="str">
        <f>IFERROR(INDEX(TblGrupoProfesional[Valor],ROW()-ROW(TblGrupoProfesional_bis[])+1),"")</f>
        <v/>
      </c>
      <c r="C57" s="138" t="str">
        <f>IFERROR(INDEX(TblGrupoProfesional[Descripción],ROW()-ROW(TblGrupoProfesional_bis[])+1),"")</f>
        <v/>
      </c>
      <c r="D57" s="219"/>
      <c r="F57" s="200"/>
      <c r="G57" s="200"/>
      <c r="H57" s="200"/>
      <c r="I57" s="200"/>
      <c r="J57" s="200"/>
    </row>
    <row r="58" spans="2:11" x14ac:dyDescent="0.2">
      <c r="B58" s="134" t="str">
        <f>IFERROR(INDEX(TblGrupoProfesional[Valor],ROW()-ROW(TblGrupoProfesional_bis[])+1),"")</f>
        <v/>
      </c>
      <c r="C58" s="138" t="str">
        <f>IFERROR(INDEX(TblGrupoProfesional[Descripción],ROW()-ROW(TblGrupoProfesional_bis[])+1),"")</f>
        <v/>
      </c>
      <c r="D58" s="219"/>
    </row>
    <row r="59" spans="2:11" x14ac:dyDescent="0.2">
      <c r="B59" s="134" t="str">
        <f>IFERROR(INDEX(TblGrupoProfesional[Valor],ROW()-ROW(TblGrupoProfesional_bis[])+1),"")</f>
        <v/>
      </c>
      <c r="C59" s="138" t="str">
        <f>IFERROR(INDEX(TblGrupoProfesional[Descripción],ROW()-ROW(TblGrupoProfesional_bis[])+1),"")</f>
        <v/>
      </c>
      <c r="D59" s="219"/>
    </row>
    <row r="60" spans="2:11" x14ac:dyDescent="0.2">
      <c r="B60" s="134" t="str">
        <f>IFERROR(INDEX(TblGrupoProfesional[Valor],ROW()-ROW(TblGrupoProfesional_bis[])+1),"")</f>
        <v/>
      </c>
      <c r="C60" s="138" t="str">
        <f>IFERROR(INDEX(TblGrupoProfesional[Descripción],ROW()-ROW(TblGrupoProfesional_bis[])+1),"")</f>
        <v/>
      </c>
      <c r="D60" s="219"/>
    </row>
    <row r="61" spans="2:11" x14ac:dyDescent="0.2">
      <c r="B61" s="134" t="str">
        <f>IFERROR(INDEX(TblGrupoProfesional[Valor],ROW()-ROW(TblGrupoProfesional_bis[])+1),"")</f>
        <v/>
      </c>
      <c r="C61" s="138" t="str">
        <f>IFERROR(INDEX(TblGrupoProfesional[Descripción],ROW()-ROW(TblGrupoProfesional_bis[])+1),"")</f>
        <v/>
      </c>
      <c r="D61" s="219"/>
    </row>
    <row r="62" spans="2:11" x14ac:dyDescent="0.2">
      <c r="B62" s="134" t="str">
        <f>IFERROR(INDEX(TblGrupoProfesional[Valor],ROW()-ROW(TblGrupoProfesional_bis[])+1),"")</f>
        <v/>
      </c>
      <c r="C62" s="138" t="str">
        <f>IFERROR(INDEX(TblGrupoProfesional[Descripción],ROW()-ROW(TblGrupoProfesional_bis[])+1),"")</f>
        <v/>
      </c>
      <c r="D62" s="219"/>
    </row>
    <row r="63" spans="2:11" x14ac:dyDescent="0.2">
      <c r="B63" s="134" t="str">
        <f>IFERROR(INDEX(TblGrupoProfesional[Valor],ROW()-ROW(TblGrupoProfesional_bis[])+1),"")</f>
        <v/>
      </c>
      <c r="C63" s="138" t="str">
        <f>IFERROR(INDEX(TblGrupoProfesional[Descripción],ROW()-ROW(TblGrupoProfesional_bis[])+1),"")</f>
        <v/>
      </c>
      <c r="D63" s="219"/>
    </row>
    <row r="64" spans="2:11" x14ac:dyDescent="0.2">
      <c r="B64" s="134" t="str">
        <f>IFERROR(INDEX(TblGrupoProfesional[Valor],ROW()-ROW(TblGrupoProfesional_bis[])+1),"")</f>
        <v/>
      </c>
      <c r="C64" s="138" t="str">
        <f>IFERROR(INDEX(TblGrupoProfesional[Descripción],ROW()-ROW(TblGrupoProfesional_bis[])+1),"")</f>
        <v/>
      </c>
      <c r="D64" s="219"/>
    </row>
    <row r="65" spans="2:4" x14ac:dyDescent="0.2">
      <c r="B65" s="134" t="str">
        <f>IFERROR(INDEX(TblGrupoProfesional[Valor],ROW()-ROW(TblGrupoProfesional_bis[])+1),"")</f>
        <v/>
      </c>
      <c r="C65" s="138" t="str">
        <f>IFERROR(INDEX(TblGrupoProfesional[Descripción],ROW()-ROW(TblGrupoProfesional_bis[])+1),"")</f>
        <v/>
      </c>
      <c r="D65" s="219"/>
    </row>
    <row r="66" spans="2:4" x14ac:dyDescent="0.2">
      <c r="B66" s="134" t="str">
        <f>IFERROR(INDEX(TblGrupoProfesional[Valor],ROW()-ROW(TblGrupoProfesional_bis[])+1),"")</f>
        <v/>
      </c>
      <c r="C66" s="138" t="str">
        <f>IFERROR(INDEX(TblGrupoProfesional[Descripción],ROW()-ROW(TblGrupoProfesional_bis[])+1),"")</f>
        <v/>
      </c>
      <c r="D66" s="219"/>
    </row>
    <row r="67" spans="2:4" x14ac:dyDescent="0.2">
      <c r="B67" s="134" t="str">
        <f>IFERROR(INDEX(TblGrupoProfesional[Valor],ROW()-ROW(TblGrupoProfesional_bis[])+1),"")</f>
        <v/>
      </c>
      <c r="C67" s="138" t="str">
        <f>IFERROR(INDEX(TblGrupoProfesional[Descripción],ROW()-ROW(TblGrupoProfesional_bis[])+1),"")</f>
        <v/>
      </c>
      <c r="D67" s="219"/>
    </row>
    <row r="68" spans="2:4" x14ac:dyDescent="0.2">
      <c r="B68" s="134" t="str">
        <f>IFERROR(INDEX(TblGrupoProfesional[Valor],ROW()-ROW(TblGrupoProfesional_bis[])+1),"")</f>
        <v/>
      </c>
      <c r="C68" s="138" t="str">
        <f>IFERROR(INDEX(TblGrupoProfesional[Descripción],ROW()-ROW(TblGrupoProfesional_bis[])+1),"")</f>
        <v/>
      </c>
      <c r="D68" s="219"/>
    </row>
    <row r="69" spans="2:4" x14ac:dyDescent="0.2">
      <c r="B69" s="134" t="str">
        <f>IFERROR(INDEX(TblGrupoProfesional[Valor],ROW()-ROW(TblGrupoProfesional_bis[])+1),"")</f>
        <v/>
      </c>
      <c r="C69" s="138" t="str">
        <f>IFERROR(INDEX(TblGrupoProfesional[Descripción],ROW()-ROW(TblGrupoProfesional_bis[])+1),"")</f>
        <v/>
      </c>
      <c r="D69" s="219"/>
    </row>
    <row r="70" spans="2:4" x14ac:dyDescent="0.2">
      <c r="B70" s="134" t="str">
        <f>IFERROR(INDEX(TblGrupoProfesional[Valor],ROW()-ROW(TblGrupoProfesional_bis[])+1),"")</f>
        <v/>
      </c>
      <c r="C70" s="138" t="str">
        <f>IFERROR(INDEX(TblGrupoProfesional[Descripción],ROW()-ROW(TblGrupoProfesional_bis[])+1),"")</f>
        <v/>
      </c>
      <c r="D70" s="219"/>
    </row>
    <row r="71" spans="2:4" x14ac:dyDescent="0.2">
      <c r="B71" s="134" t="str">
        <f>IFERROR(INDEX(TblGrupoProfesional[Valor],ROW()-ROW(TblGrupoProfesional_bis[])+1),"")</f>
        <v/>
      </c>
      <c r="C71" s="138" t="str">
        <f>IFERROR(INDEX(TblGrupoProfesional[Descripción],ROW()-ROW(TblGrupoProfesional_bis[])+1),"")</f>
        <v/>
      </c>
      <c r="D71" s="219"/>
    </row>
    <row r="72" spans="2:4" x14ac:dyDescent="0.2">
      <c r="B72" s="134" t="str">
        <f>IFERROR(INDEX(TblGrupoProfesional[Valor],ROW()-ROW(TblGrupoProfesional_bis[])+1),"")</f>
        <v/>
      </c>
      <c r="C72" s="138" t="str">
        <f>IFERROR(INDEX(TblGrupoProfesional[Descripción],ROW()-ROW(TblGrupoProfesional_bis[])+1),"")</f>
        <v/>
      </c>
      <c r="D72" s="219"/>
    </row>
    <row r="73" spans="2:4" x14ac:dyDescent="0.2">
      <c r="B73" s="134" t="str">
        <f>IFERROR(INDEX(TblGrupoProfesional[Valor],ROW()-ROW(TblGrupoProfesional_bis[])+1),"")</f>
        <v/>
      </c>
      <c r="C73" s="138" t="str">
        <f>IFERROR(INDEX(TblGrupoProfesional[Descripción],ROW()-ROW(TblGrupoProfesional_bis[])+1),"")</f>
        <v/>
      </c>
      <c r="D73" s="219"/>
    </row>
    <row r="74" spans="2:4" x14ac:dyDescent="0.2">
      <c r="B74" s="134" t="str">
        <f>IFERROR(INDEX(TblGrupoProfesional[Valor],ROW()-ROW(TblGrupoProfesional_bis[])+1),"")</f>
        <v/>
      </c>
      <c r="C74" s="138" t="str">
        <f>IFERROR(INDEX(TblGrupoProfesional[Descripción],ROW()-ROW(TblGrupoProfesional_bis[])+1),"")</f>
        <v/>
      </c>
      <c r="D74" s="219"/>
    </row>
    <row r="75" spans="2:4" x14ac:dyDescent="0.2">
      <c r="B75" s="134" t="str">
        <f>IFERROR(INDEX(TblGrupoProfesional[Valor],ROW()-ROW(TblGrupoProfesional_bis[])+1),"")</f>
        <v/>
      </c>
      <c r="C75" s="138" t="str">
        <f>IFERROR(INDEX(TblGrupoProfesional[Descripción],ROW()-ROW(TblGrupoProfesional_bis[])+1),"")</f>
        <v/>
      </c>
      <c r="D75" s="219"/>
    </row>
    <row r="76" spans="2:4" x14ac:dyDescent="0.2">
      <c r="B76" s="134" t="str">
        <f>IFERROR(INDEX(TblGrupoProfesional[Valor],ROW()-ROW(TblGrupoProfesional_bis[])+1),"")</f>
        <v/>
      </c>
      <c r="C76" s="138" t="str">
        <f>IFERROR(INDEX(TblGrupoProfesional[Descripción],ROW()-ROW(TblGrupoProfesional_bis[])+1),"")</f>
        <v/>
      </c>
      <c r="D76" s="219"/>
    </row>
    <row r="77" spans="2:4" x14ac:dyDescent="0.2">
      <c r="B77" s="134" t="str">
        <f>IFERROR(INDEX(TblGrupoProfesional[Valor],ROW()-ROW(TblGrupoProfesional_bis[])+1),"")</f>
        <v/>
      </c>
      <c r="C77" s="138" t="str">
        <f>IFERROR(INDEX(TblGrupoProfesional[Descripción],ROW()-ROW(TblGrupoProfesional_bis[])+1),"")</f>
        <v/>
      </c>
      <c r="D77" s="219"/>
    </row>
    <row r="78" spans="2:4" x14ac:dyDescent="0.2">
      <c r="B78" s="134" t="str">
        <f>IFERROR(INDEX(TblGrupoProfesional[Valor],ROW()-ROW(TblGrupoProfesional_bis[])+1),"")</f>
        <v/>
      </c>
      <c r="C78" s="138" t="str">
        <f>IFERROR(INDEX(TblGrupoProfesional[Descripción],ROW()-ROW(TblGrupoProfesional_bis[])+1),"")</f>
        <v/>
      </c>
      <c r="D78" s="219"/>
    </row>
    <row r="79" spans="2:4" x14ac:dyDescent="0.2">
      <c r="B79" s="134" t="str">
        <f>IFERROR(INDEX(TblGrupoProfesional[Valor],ROW()-ROW(TblGrupoProfesional_bis[])+1),"")</f>
        <v/>
      </c>
      <c r="C79" s="138" t="str">
        <f>IFERROR(INDEX(TblGrupoProfesional[Descripción],ROW()-ROW(TblGrupoProfesional_bis[])+1),"")</f>
        <v/>
      </c>
      <c r="D79" s="219"/>
    </row>
    <row r="80" spans="2:4" x14ac:dyDescent="0.2">
      <c r="B80" s="134" t="str">
        <f>IFERROR(INDEX(TblGrupoProfesional[Valor],ROW()-ROW(TblGrupoProfesional_bis[])+1),"")</f>
        <v/>
      </c>
      <c r="C80" s="138" t="str">
        <f>IFERROR(INDEX(TblGrupoProfesional[Descripción],ROW()-ROW(TblGrupoProfesional_bis[])+1),"")</f>
        <v/>
      </c>
      <c r="D80" s="219"/>
    </row>
    <row r="81" spans="2:4" x14ac:dyDescent="0.2">
      <c r="B81" s="134" t="str">
        <f>IFERROR(INDEX(TblGrupoProfesional[Valor],ROW()-ROW(TblGrupoProfesional_bis[])+1),"")</f>
        <v/>
      </c>
      <c r="C81" s="138" t="str">
        <f>IFERROR(INDEX(TblGrupoProfesional[Descripción],ROW()-ROW(TblGrupoProfesional_bis[])+1),"")</f>
        <v/>
      </c>
      <c r="D81" s="219"/>
    </row>
    <row r="82" spans="2:4" x14ac:dyDescent="0.2">
      <c r="B82" s="134" t="str">
        <f>IFERROR(INDEX(TblGrupoProfesional[Valor],ROW()-ROW(TblGrupoProfesional_bis[])+1),"")</f>
        <v/>
      </c>
      <c r="C82" s="138" t="str">
        <f>IFERROR(INDEX(TblGrupoProfesional[Descripción],ROW()-ROW(TblGrupoProfesional_bis[])+1),"")</f>
        <v/>
      </c>
      <c r="D82" s="219"/>
    </row>
    <row r="83" spans="2:4" x14ac:dyDescent="0.2">
      <c r="B83" s="134" t="str">
        <f>IFERROR(INDEX(TblGrupoProfesional[Valor],ROW()-ROW(TblGrupoProfesional_bis[])+1),"")</f>
        <v/>
      </c>
      <c r="C83" s="138" t="str">
        <f>IFERROR(INDEX(TblGrupoProfesional[Descripción],ROW()-ROW(TblGrupoProfesional_bis[])+1),"")</f>
        <v/>
      </c>
      <c r="D83" s="219"/>
    </row>
    <row r="84" spans="2:4" x14ac:dyDescent="0.2">
      <c r="B84" s="134" t="str">
        <f>IFERROR(INDEX(TblGrupoProfesional[Valor],ROW()-ROW(TblGrupoProfesional_bis[])+1),"")</f>
        <v/>
      </c>
      <c r="C84" s="138" t="str">
        <f>IFERROR(INDEX(TblGrupoProfesional[Descripción],ROW()-ROW(TblGrupoProfesional_bis[])+1),"")</f>
        <v/>
      </c>
      <c r="D84" s="219"/>
    </row>
    <row r="85" spans="2:4" x14ac:dyDescent="0.2">
      <c r="B85" s="134" t="str">
        <f>IFERROR(INDEX(TblGrupoProfesional[Valor],ROW()-ROW(TblGrupoProfesional_bis[])+1),"")</f>
        <v/>
      </c>
      <c r="C85" s="138" t="str">
        <f>IFERROR(INDEX(TblGrupoProfesional[Descripción],ROW()-ROW(TblGrupoProfesional_bis[])+1),"")</f>
        <v/>
      </c>
      <c r="D85" s="219"/>
    </row>
    <row r="86" spans="2:4" x14ac:dyDescent="0.2">
      <c r="B86" s="134" t="str">
        <f>IFERROR(INDEX(TblGrupoProfesional[Valor],ROW()-ROW(TblGrupoProfesional_bis[])+1),"")</f>
        <v/>
      </c>
      <c r="C86" s="138" t="str">
        <f>IFERROR(INDEX(TblGrupoProfesional[Descripción],ROW()-ROW(TblGrupoProfesional_bis[])+1),"")</f>
        <v/>
      </c>
      <c r="D86" s="219"/>
    </row>
    <row r="87" spans="2:4" x14ac:dyDescent="0.2">
      <c r="B87" s="134" t="str">
        <f>IFERROR(INDEX(TblGrupoProfesional[Valor],ROW()-ROW(TblGrupoProfesional_bis[])+1),"")</f>
        <v/>
      </c>
      <c r="C87" s="138" t="str">
        <f>IFERROR(INDEX(TblGrupoProfesional[Descripción],ROW()-ROW(TblGrupoProfesional_bis[])+1),"")</f>
        <v/>
      </c>
      <c r="D87" s="219"/>
    </row>
    <row r="88" spans="2:4" x14ac:dyDescent="0.2">
      <c r="B88" s="134" t="str">
        <f>IFERROR(INDEX(TblGrupoProfesional[Valor],ROW()-ROW(TblGrupoProfesional_bis[])+1),"")</f>
        <v/>
      </c>
      <c r="C88" s="138" t="str">
        <f>IFERROR(INDEX(TblGrupoProfesional[Descripción],ROW()-ROW(TblGrupoProfesional_bis[])+1),"")</f>
        <v/>
      </c>
      <c r="D88" s="219"/>
    </row>
    <row r="89" spans="2:4" x14ac:dyDescent="0.2">
      <c r="B89" s="134" t="str">
        <f>IFERROR(INDEX(TblGrupoProfesional[Valor],ROW()-ROW(TblGrupoProfesional_bis[])+1),"")</f>
        <v/>
      </c>
      <c r="C89" s="138" t="str">
        <f>IFERROR(INDEX(TblGrupoProfesional[Descripción],ROW()-ROW(TblGrupoProfesional_bis[])+1),"")</f>
        <v/>
      </c>
      <c r="D89" s="219"/>
    </row>
    <row r="90" spans="2:4" x14ac:dyDescent="0.2">
      <c r="B90" s="134" t="str">
        <f>IFERROR(INDEX(TblGrupoProfesional[Valor],ROW()-ROW(TblGrupoProfesional_bis[])+1),"")</f>
        <v/>
      </c>
      <c r="C90" s="138" t="str">
        <f>IFERROR(INDEX(TblGrupoProfesional[Descripción],ROW()-ROW(TblGrupoProfesional_bis[])+1),"")</f>
        <v/>
      </c>
      <c r="D90" s="219"/>
    </row>
    <row r="91" spans="2:4" x14ac:dyDescent="0.2">
      <c r="B91" s="134" t="str">
        <f>IFERROR(INDEX(TblGrupoProfesional[Valor],ROW()-ROW(TblGrupoProfesional_bis[])+1),"")</f>
        <v/>
      </c>
      <c r="C91" s="138" t="str">
        <f>IFERROR(INDEX(TblGrupoProfesional[Descripción],ROW()-ROW(TblGrupoProfesional_bis[])+1),"")</f>
        <v/>
      </c>
      <c r="D91" s="219"/>
    </row>
    <row r="92" spans="2:4" x14ac:dyDescent="0.2">
      <c r="B92" s="134" t="str">
        <f>IFERROR(INDEX(TblGrupoProfesional[Valor],ROW()-ROW(TblGrupoProfesional_bis[])+1),"")</f>
        <v/>
      </c>
      <c r="C92" s="138" t="str">
        <f>IFERROR(INDEX(TblGrupoProfesional[Descripción],ROW()-ROW(TblGrupoProfesional_bis[])+1),"")</f>
        <v/>
      </c>
      <c r="D92" s="219"/>
    </row>
    <row r="93" spans="2:4" x14ac:dyDescent="0.2">
      <c r="B93" s="134" t="str">
        <f>IFERROR(INDEX(TblGrupoProfesional[Valor],ROW()-ROW(TblGrupoProfesional_bis[])+1),"")</f>
        <v/>
      </c>
      <c r="C93" s="138" t="str">
        <f>IFERROR(INDEX(TblGrupoProfesional[Descripción],ROW()-ROW(TblGrupoProfesional_bis[])+1),"")</f>
        <v/>
      </c>
      <c r="D93" s="219"/>
    </row>
    <row r="94" spans="2:4" x14ac:dyDescent="0.2">
      <c r="B94" s="134" t="str">
        <f>IFERROR(INDEX(TblGrupoProfesional[Valor],ROW()-ROW(TblGrupoProfesional_bis[])+1),"")</f>
        <v/>
      </c>
      <c r="C94" s="138" t="str">
        <f>IFERROR(INDEX(TblGrupoProfesional[Descripción],ROW()-ROW(TblGrupoProfesional_bis[])+1),"")</f>
        <v/>
      </c>
      <c r="D94" s="219"/>
    </row>
    <row r="95" spans="2:4" x14ac:dyDescent="0.2">
      <c r="B95" s="134" t="str">
        <f>IFERROR(INDEX(TblGrupoProfesional[Valor],ROW()-ROW(TblGrupoProfesional_bis[])+1),"")</f>
        <v/>
      </c>
      <c r="C95" s="138" t="str">
        <f>IFERROR(INDEX(TblGrupoProfesional[Descripción],ROW()-ROW(TblGrupoProfesional_bis[])+1),"")</f>
        <v/>
      </c>
      <c r="D95" s="219"/>
    </row>
    <row r="96" spans="2:4" x14ac:dyDescent="0.2">
      <c r="B96" s="134" t="str">
        <f>IFERROR(INDEX(TblGrupoProfesional[Valor],ROW()-ROW(TblGrupoProfesional_bis[])+1),"")</f>
        <v/>
      </c>
      <c r="C96" s="138" t="str">
        <f>IFERROR(INDEX(TblGrupoProfesional[Descripción],ROW()-ROW(TblGrupoProfesional_bis[])+1),"")</f>
        <v/>
      </c>
      <c r="D96" s="219"/>
    </row>
    <row r="97" spans="2:4" x14ac:dyDescent="0.2">
      <c r="B97" s="134" t="str">
        <f>IFERROR(INDEX(TblGrupoProfesional[Valor],ROW()-ROW(TblGrupoProfesional_bis[])+1),"")</f>
        <v/>
      </c>
      <c r="C97" s="138" t="str">
        <f>IFERROR(INDEX(TblGrupoProfesional[Descripción],ROW()-ROW(TblGrupoProfesional_bis[])+1),"")</f>
        <v/>
      </c>
      <c r="D97" s="219"/>
    </row>
    <row r="98" spans="2:4" x14ac:dyDescent="0.2">
      <c r="B98" s="134" t="str">
        <f>IFERROR(INDEX(TblGrupoProfesional[Valor],ROW()-ROW(TblGrupoProfesional_bis[])+1),"")</f>
        <v/>
      </c>
      <c r="C98" s="138" t="str">
        <f>IFERROR(INDEX(TblGrupoProfesional[Descripción],ROW()-ROW(TblGrupoProfesional_bis[])+1),"")</f>
        <v/>
      </c>
      <c r="D98" s="219"/>
    </row>
    <row r="99" spans="2:4" x14ac:dyDescent="0.2">
      <c r="B99" s="134" t="str">
        <f>IFERROR(INDEX(TblGrupoProfesional[Valor],ROW()-ROW(TblGrupoProfesional_bis[])+1),"")</f>
        <v/>
      </c>
      <c r="C99" s="138" t="str">
        <f>IFERROR(INDEX(TblGrupoProfesional[Descripción],ROW()-ROW(TblGrupoProfesional_bis[])+1),"")</f>
        <v/>
      </c>
      <c r="D99" s="219"/>
    </row>
    <row r="100" spans="2:4" x14ac:dyDescent="0.2">
      <c r="B100" s="135" t="str">
        <f>IFERROR(INDEX(TblGrupoProfesional[Valor],ROW()-ROW(TblGrupoProfesional_bis[])+1),"")</f>
        <v/>
      </c>
      <c r="C100" s="139" t="str">
        <f>IFERROR(INDEX(TblGrupoProfesional[Descripción],ROW()-ROW(TblGrupoProfesional_bis[])+1),"")</f>
        <v/>
      </c>
      <c r="D100" s="220"/>
    </row>
    <row r="101" spans="2:4" x14ac:dyDescent="0.2">
      <c r="B101" s="134" t="str">
        <f>IFERROR(INDEX(TblGrupoProfesional[Valor],ROW()-ROW(TblGrupoProfesional_bis[])+1),"")</f>
        <v/>
      </c>
      <c r="C101" s="138" t="str">
        <f>IFERROR(INDEX(TblGrupoProfesional[Descripción],ROW()-ROW(TblGrupoProfesional_bis[])+1),"")</f>
        <v/>
      </c>
      <c r="D101" s="219"/>
    </row>
    <row r="102" spans="2:4" x14ac:dyDescent="0.2">
      <c r="B102" s="134" t="str">
        <f>IFERROR(INDEX(TblGrupoProfesional[Valor],ROW()-ROW(TblGrupoProfesional_bis[])+1),"")</f>
        <v/>
      </c>
      <c r="C102" s="138" t="str">
        <f>IFERROR(INDEX(TblGrupoProfesional[Descripción],ROW()-ROW(TblGrupoProfesional_bis[])+1),"")</f>
        <v/>
      </c>
      <c r="D102" s="219"/>
    </row>
    <row r="103" spans="2:4" x14ac:dyDescent="0.2">
      <c r="B103" s="134" t="str">
        <f>IFERROR(INDEX(TblGrupoProfesional[Valor],ROW()-ROW(TblGrupoProfesional_bis[])+1),"")</f>
        <v/>
      </c>
      <c r="C103" s="138" t="str">
        <f>IFERROR(INDEX(TblGrupoProfesional[Descripción],ROW()-ROW(TblGrupoProfesional_bis[])+1),"")</f>
        <v/>
      </c>
      <c r="D103" s="219"/>
    </row>
    <row r="104" spans="2:4" x14ac:dyDescent="0.2">
      <c r="B104" s="135" t="str">
        <f>IFERROR(INDEX(TblGrupoProfesional[Valor],ROW()-ROW(TblGrupoProfesional_bis[])+1),"")</f>
        <v/>
      </c>
      <c r="C104" s="139" t="str">
        <f>IFERROR(INDEX(TblGrupoProfesional[Descripción],ROW()-ROW(TblGrupoProfesional_bis[])+1),"")</f>
        <v/>
      </c>
      <c r="D104" s="220"/>
    </row>
  </sheetData>
  <mergeCells count="2">
    <mergeCell ref="B2:D2"/>
    <mergeCell ref="F2:K2"/>
  </mergeCells>
  <pageMargins left="0.70866141732283472" right="0.70866141732283472" top="0.74803149606299213" bottom="0.74803149606299213" header="0.31496062992125984" footer="0.31496062992125984"/>
  <pageSetup paperSize="9" scale="81" orientation="portrait" verticalDpi="300" r:id="rId1"/>
  <rowBreaks count="1" manualBreakCount="1">
    <brk id="54" max="16383" man="1"/>
  </rowBreaks>
  <colBreaks count="1" manualBreakCount="1">
    <brk id="5" max="1048575" man="1"/>
  </colBreaks>
  <drawing r:id="rId2"/>
  <tableParts count="2">
    <tablePart r:id="rId3"/>
    <tablePart r:id="rId4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>
    <tabColor rgb="FF7030A0"/>
  </sheetPr>
  <dimension ref="A1:M78"/>
  <sheetViews>
    <sheetView showGridLines="0" zoomScale="90" zoomScaleNormal="90" zoomScalePageLayoutView="85" workbookViewId="0">
      <pane ySplit="3" topLeftCell="A4" activePane="bottomLeft" state="frozen"/>
      <selection pane="bottomLeft"/>
    </sheetView>
  </sheetViews>
  <sheetFormatPr baseColWidth="10" defaultColWidth="10.85546875" defaultRowHeight="15" x14ac:dyDescent="0.25"/>
  <cols>
    <col min="1" max="1" width="10.85546875" style="76"/>
    <col min="2" max="2" width="14.7109375" style="76" customWidth="1"/>
    <col min="3" max="3" width="11.140625" style="76" bestFit="1" customWidth="1"/>
    <col min="4" max="4" width="17.42578125" style="76" customWidth="1"/>
    <col min="5" max="5" width="24.42578125" style="76" bestFit="1" customWidth="1"/>
    <col min="6" max="6" width="12.7109375" style="76" bestFit="1" customWidth="1"/>
    <col min="7" max="7" width="17.42578125" style="76" customWidth="1"/>
    <col min="8" max="8" width="16.42578125" style="76" customWidth="1"/>
    <col min="9" max="9" width="15.28515625" style="76" customWidth="1"/>
    <col min="10" max="10" width="13" style="76" hidden="1" customWidth="1"/>
    <col min="11" max="11" width="12" style="76" hidden="1" customWidth="1"/>
    <col min="12" max="13" width="0" style="76" hidden="1" customWidth="1"/>
    <col min="14" max="14" width="3.85546875" style="76" customWidth="1"/>
    <col min="15" max="31" width="11.42578125" style="76" customWidth="1"/>
    <col min="32" max="16384" width="10.85546875" style="76"/>
  </cols>
  <sheetData>
    <row r="1" spans="1:13" ht="15" customHeight="1" x14ac:dyDescent="0.25">
      <c r="D1" s="309" t="s">
        <v>237</v>
      </c>
    </row>
    <row r="2" spans="1:13" ht="23.25" customHeight="1" x14ac:dyDescent="0.25">
      <c r="A2" s="221"/>
      <c r="B2" s="221"/>
      <c r="C2" s="221"/>
      <c r="D2" s="310"/>
      <c r="E2" s="308" t="s">
        <v>204</v>
      </c>
      <c r="F2" s="308"/>
      <c r="G2" s="308"/>
      <c r="H2" s="308"/>
      <c r="I2" s="308"/>
      <c r="J2" s="222"/>
      <c r="K2" s="222"/>
      <c r="L2" s="222"/>
      <c r="M2" s="222"/>
    </row>
    <row r="3" spans="1:13" ht="42.75" customHeight="1" x14ac:dyDescent="0.25">
      <c r="A3" s="223" t="s">
        <v>121</v>
      </c>
      <c r="B3" s="224" t="s">
        <v>122</v>
      </c>
      <c r="C3" s="224" t="s">
        <v>57</v>
      </c>
      <c r="D3" s="225" t="s">
        <v>205</v>
      </c>
      <c r="E3" s="226" t="s">
        <v>65</v>
      </c>
      <c r="F3" s="226" t="s">
        <v>0</v>
      </c>
      <c r="G3" s="226" t="s">
        <v>159</v>
      </c>
      <c r="H3" s="226" t="s">
        <v>160</v>
      </c>
      <c r="I3" s="226" t="s">
        <v>161</v>
      </c>
      <c r="J3" s="227" t="s">
        <v>165</v>
      </c>
      <c r="K3" s="227" t="s">
        <v>164</v>
      </c>
      <c r="L3" s="227" t="s">
        <v>167</v>
      </c>
      <c r="M3" s="227" t="s">
        <v>166</v>
      </c>
    </row>
    <row r="4" spans="1:13" x14ac:dyDescent="0.25">
      <c r="A4" s="228"/>
      <c r="B4" s="228"/>
      <c r="C4" s="229"/>
      <c r="D4" s="230"/>
      <c r="E4" s="231" t="str">
        <f>IFERROR(VLOOKUP(TblBrecha[[#This Row],[Puesto]],TblPuestos[],2,0),"")</f>
        <v/>
      </c>
      <c r="F4" s="231" t="str">
        <f>IFERROR(VLOOKUP(TblBrecha[[#This Row],[Puesto]],TblListPuestos[],MATCH("Puntos totales",TblListPuestos[#Headers],0),0),"")</f>
        <v/>
      </c>
      <c r="G4" s="141" t="str">
        <f>IFERROR(VLOOKUP(VLOOKUP(TblBrecha[[#This Row],[Puesto]],TblPuestos_bis[],4,0),TblGrupoProfesional_bis[],3,0),"")</f>
        <v/>
      </c>
      <c r="H4" s="141" t="str">
        <f>IFERROR(VLOOKUP(TblBrecha[[#This Row],[Puesto]],TblPuestos_bis[],6,0),"")</f>
        <v/>
      </c>
      <c r="I4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" s="232" t="str">
        <f>IF(TblBrecha[[#This Row],[Sexo]]="Hombre",TblBrecha[[#This Row],[Salario anual NORMALIZADO]],"")</f>
        <v/>
      </c>
      <c r="K4" s="232" t="str">
        <f>IF(TblBrecha[[#This Row],[Sexo]]="Mujer",TblBrecha[[#This Row],[Salario anual NORMALIZADO]],"")</f>
        <v/>
      </c>
      <c r="L4" s="233" t="str">
        <f>IF(TblBrecha[[#This Row],[Sexo]]="Hombre",1,"")</f>
        <v/>
      </c>
      <c r="M4" s="233" t="str">
        <f>IF(TblBrecha[[#This Row],[Sexo]]="Mujer",1,"")</f>
        <v/>
      </c>
    </row>
    <row r="5" spans="1:13" x14ac:dyDescent="0.25">
      <c r="A5" s="228"/>
      <c r="B5" s="228"/>
      <c r="C5" s="229"/>
      <c r="D5" s="230"/>
      <c r="E5" s="231" t="str">
        <f>IFERROR(VLOOKUP(TblBrecha[[#This Row],[Puesto]],TblPuestos[],2,0),"")</f>
        <v/>
      </c>
      <c r="F5" s="231" t="str">
        <f>IFERROR(VLOOKUP(TblBrecha[[#This Row],[Puesto]],TblListPuestos[],MATCH("Puntos totales",TblListPuestos[#Headers],0),0),"")</f>
        <v/>
      </c>
      <c r="G5" s="141" t="str">
        <f>IFERROR(VLOOKUP(VLOOKUP(TblBrecha[[#This Row],[Puesto]],TblPuestos_bis[],4,0),TblGrupoProfesional_bis[],3,0),"")</f>
        <v/>
      </c>
      <c r="H5" s="141" t="str">
        <f>IFERROR(VLOOKUP(TblBrecha[[#This Row],[Puesto]],TblPuestos_bis[],6,0),"")</f>
        <v/>
      </c>
      <c r="I5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" s="232" t="str">
        <f>IF(TblBrecha[[#This Row],[Sexo]]="Hombre",TblBrecha[[#This Row],[Salario anual NORMALIZADO]],"")</f>
        <v/>
      </c>
      <c r="K5" s="232" t="str">
        <f>IF(TblBrecha[[#This Row],[Sexo]]="Mujer",TblBrecha[[#This Row],[Salario anual NORMALIZADO]],"")</f>
        <v/>
      </c>
      <c r="L5" s="233" t="str">
        <f>IF(TblBrecha[[#This Row],[Sexo]]="Hombre",1,"")</f>
        <v/>
      </c>
      <c r="M5" s="233" t="str">
        <f>IF(TblBrecha[[#This Row],[Sexo]]="Mujer",1,"")</f>
        <v/>
      </c>
    </row>
    <row r="6" spans="1:13" x14ac:dyDescent="0.25">
      <c r="A6" s="228"/>
      <c r="B6" s="228"/>
      <c r="C6" s="229"/>
      <c r="D6" s="230"/>
      <c r="E6" s="231" t="str">
        <f>IFERROR(VLOOKUP(TblBrecha[[#This Row],[Puesto]],TblPuestos[],2,0),"")</f>
        <v/>
      </c>
      <c r="F6" s="231" t="str">
        <f>IFERROR(VLOOKUP(TblBrecha[[#This Row],[Puesto]],TblListPuestos[],MATCH("Puntos totales",TblListPuestos[#Headers],0),0),"")</f>
        <v/>
      </c>
      <c r="G6" s="141" t="str">
        <f>IFERROR(VLOOKUP(VLOOKUP(TblBrecha[[#This Row],[Puesto]],TblPuestos_bis[],4,0),TblGrupoProfesional_bis[],3,0),"")</f>
        <v/>
      </c>
      <c r="H6" s="141" t="str">
        <f>IFERROR(VLOOKUP(TblBrecha[[#This Row],[Puesto]],TblPuestos_bis[],6,0),"")</f>
        <v/>
      </c>
      <c r="I6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" s="232" t="str">
        <f>IF(TblBrecha[[#This Row],[Sexo]]="Hombre",TblBrecha[[#This Row],[Salario anual NORMALIZADO]],"")</f>
        <v/>
      </c>
      <c r="K6" s="232" t="str">
        <f>IF(TblBrecha[[#This Row],[Sexo]]="Mujer",TblBrecha[[#This Row],[Salario anual NORMALIZADO]],"")</f>
        <v/>
      </c>
      <c r="L6" s="233" t="str">
        <f>IF(TblBrecha[[#This Row],[Sexo]]="Hombre",1,"")</f>
        <v/>
      </c>
      <c r="M6" s="233" t="str">
        <f>IF(TblBrecha[[#This Row],[Sexo]]="Mujer",1,"")</f>
        <v/>
      </c>
    </row>
    <row r="7" spans="1:13" x14ac:dyDescent="0.25">
      <c r="A7" s="228"/>
      <c r="B7" s="228"/>
      <c r="C7" s="229"/>
      <c r="D7" s="230"/>
      <c r="E7" s="231" t="str">
        <f>IFERROR(VLOOKUP(TblBrecha[[#This Row],[Puesto]],TblPuestos[],2,0),"")</f>
        <v/>
      </c>
      <c r="F7" s="231" t="str">
        <f>IFERROR(VLOOKUP(TblBrecha[[#This Row],[Puesto]],TblListPuestos[],MATCH("Puntos totales",TblListPuestos[#Headers],0),0),"")</f>
        <v/>
      </c>
      <c r="G7" s="141" t="str">
        <f>IFERROR(VLOOKUP(VLOOKUP(TblBrecha[[#This Row],[Puesto]],TblPuestos_bis[],4,0),TblGrupoProfesional_bis[],3,0),"")</f>
        <v/>
      </c>
      <c r="H7" s="141" t="str">
        <f>IFERROR(VLOOKUP(TblBrecha[[#This Row],[Puesto]],TblPuestos_bis[],6,0),"")</f>
        <v/>
      </c>
      <c r="I7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" s="232" t="str">
        <f>IF(TblBrecha[[#This Row],[Sexo]]="Hombre",TblBrecha[[#This Row],[Salario anual NORMALIZADO]],"")</f>
        <v/>
      </c>
      <c r="K7" s="232" t="str">
        <f>IF(TblBrecha[[#This Row],[Sexo]]="Mujer",TblBrecha[[#This Row],[Salario anual NORMALIZADO]],"")</f>
        <v/>
      </c>
      <c r="L7" s="233" t="str">
        <f>IF(TblBrecha[[#This Row],[Sexo]]="Hombre",1,"")</f>
        <v/>
      </c>
      <c r="M7" s="233" t="str">
        <f>IF(TblBrecha[[#This Row],[Sexo]]="Mujer",1,"")</f>
        <v/>
      </c>
    </row>
    <row r="8" spans="1:13" x14ac:dyDescent="0.25">
      <c r="A8" s="228"/>
      <c r="B8" s="228"/>
      <c r="C8" s="229"/>
      <c r="D8" s="230"/>
      <c r="E8" s="231" t="str">
        <f>IFERROR(VLOOKUP(TblBrecha[[#This Row],[Puesto]],TblPuestos[],2,0),"")</f>
        <v/>
      </c>
      <c r="F8" s="231" t="str">
        <f>IFERROR(VLOOKUP(TblBrecha[[#This Row],[Puesto]],TblListPuestos[],MATCH("Puntos totales",TblListPuestos[#Headers],0),0),"")</f>
        <v/>
      </c>
      <c r="G8" s="141" t="str">
        <f>IFERROR(VLOOKUP(VLOOKUP(TblBrecha[[#This Row],[Puesto]],TblPuestos_bis[],4,0),TblGrupoProfesional_bis[],3,0),"")</f>
        <v/>
      </c>
      <c r="H8" s="141" t="str">
        <f>IFERROR(VLOOKUP(TblBrecha[[#This Row],[Puesto]],TblPuestos_bis[],6,0),"")</f>
        <v/>
      </c>
      <c r="I8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8" s="232" t="str">
        <f>IF(TblBrecha[[#This Row],[Sexo]]="Hombre",TblBrecha[[#This Row],[Salario anual NORMALIZADO]],"")</f>
        <v/>
      </c>
      <c r="K8" s="232" t="str">
        <f>IF(TblBrecha[[#This Row],[Sexo]]="Mujer",TblBrecha[[#This Row],[Salario anual NORMALIZADO]],"")</f>
        <v/>
      </c>
      <c r="L8" s="233" t="str">
        <f>IF(TblBrecha[[#This Row],[Sexo]]="Hombre",1,"")</f>
        <v/>
      </c>
      <c r="M8" s="233" t="str">
        <f>IF(TblBrecha[[#This Row],[Sexo]]="Mujer",1,"")</f>
        <v/>
      </c>
    </row>
    <row r="9" spans="1:13" x14ac:dyDescent="0.25">
      <c r="A9" s="228"/>
      <c r="B9" s="228"/>
      <c r="C9" s="229"/>
      <c r="D9" s="230"/>
      <c r="E9" s="231" t="str">
        <f>IFERROR(VLOOKUP(TblBrecha[[#This Row],[Puesto]],TblPuestos[],2,0),"")</f>
        <v/>
      </c>
      <c r="F9" s="231" t="str">
        <f>IFERROR(VLOOKUP(TblBrecha[[#This Row],[Puesto]],TblListPuestos[],MATCH("Puntos totales",TblListPuestos[#Headers],0),0),"")</f>
        <v/>
      </c>
      <c r="G9" s="141" t="str">
        <f>IFERROR(VLOOKUP(VLOOKUP(TblBrecha[[#This Row],[Puesto]],TblPuestos_bis[],4,0),TblGrupoProfesional_bis[],3,0),"")</f>
        <v/>
      </c>
      <c r="H9" s="141" t="str">
        <f>IFERROR(VLOOKUP(TblBrecha[[#This Row],[Puesto]],TblPuestos_bis[],6,0),"")</f>
        <v/>
      </c>
      <c r="I9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9" s="232" t="str">
        <f>IF(TblBrecha[[#This Row],[Sexo]]="Hombre",TblBrecha[[#This Row],[Salario anual NORMALIZADO]],"")</f>
        <v/>
      </c>
      <c r="K9" s="232" t="str">
        <f>IF(TblBrecha[[#This Row],[Sexo]]="Mujer",TblBrecha[[#This Row],[Salario anual NORMALIZADO]],"")</f>
        <v/>
      </c>
      <c r="L9" s="233" t="str">
        <f>IF(TblBrecha[[#This Row],[Sexo]]="Hombre",1,"")</f>
        <v/>
      </c>
      <c r="M9" s="233" t="str">
        <f>IF(TblBrecha[[#This Row],[Sexo]]="Mujer",1,"")</f>
        <v/>
      </c>
    </row>
    <row r="10" spans="1:13" x14ac:dyDescent="0.25">
      <c r="A10" s="228"/>
      <c r="B10" s="228"/>
      <c r="C10" s="229"/>
      <c r="D10" s="230"/>
      <c r="E10" s="231" t="str">
        <f>IFERROR(VLOOKUP(TblBrecha[[#This Row],[Puesto]],TblPuestos[],2,0),"")</f>
        <v/>
      </c>
      <c r="F10" s="231" t="str">
        <f>IFERROR(VLOOKUP(TblBrecha[[#This Row],[Puesto]],TblListPuestos[],MATCH("Puntos totales",TblListPuestos[#Headers],0),0),"")</f>
        <v/>
      </c>
      <c r="G10" s="141" t="str">
        <f>IFERROR(VLOOKUP(VLOOKUP(TblBrecha[[#This Row],[Puesto]],TblPuestos_bis[],4,0),TblGrupoProfesional_bis[],3,0),"")</f>
        <v/>
      </c>
      <c r="H10" s="141" t="str">
        <f>IFERROR(VLOOKUP(TblBrecha[[#This Row],[Puesto]],TblPuestos_bis[],6,0),"")</f>
        <v/>
      </c>
      <c r="I10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0" s="232" t="str">
        <f>IF(TblBrecha[[#This Row],[Sexo]]="Hombre",TblBrecha[[#This Row],[Salario anual NORMALIZADO]],"")</f>
        <v/>
      </c>
      <c r="K10" s="232" t="str">
        <f>IF(TblBrecha[[#This Row],[Sexo]]="Mujer",TblBrecha[[#This Row],[Salario anual NORMALIZADO]],"")</f>
        <v/>
      </c>
      <c r="L10" s="233" t="str">
        <f>IF(TblBrecha[[#This Row],[Sexo]]="Hombre",1,"")</f>
        <v/>
      </c>
      <c r="M10" s="233" t="str">
        <f>IF(TblBrecha[[#This Row],[Sexo]]="Mujer",1,"")</f>
        <v/>
      </c>
    </row>
    <row r="11" spans="1:13" x14ac:dyDescent="0.25">
      <c r="A11" s="228"/>
      <c r="B11" s="228"/>
      <c r="C11" s="229"/>
      <c r="D11" s="230"/>
      <c r="E11" s="231" t="str">
        <f>IFERROR(VLOOKUP(TblBrecha[[#This Row],[Puesto]],TblPuestos[],2,0),"")</f>
        <v/>
      </c>
      <c r="F11" s="231" t="str">
        <f>IFERROR(VLOOKUP(TblBrecha[[#This Row],[Puesto]],TblListPuestos[],MATCH("Puntos totales",TblListPuestos[#Headers],0),0),"")</f>
        <v/>
      </c>
      <c r="G11" s="141" t="str">
        <f>IFERROR(VLOOKUP(VLOOKUP(TblBrecha[[#This Row],[Puesto]],TblPuestos_bis[],4,0),TblGrupoProfesional_bis[],3,0),"")</f>
        <v/>
      </c>
      <c r="H11" s="141" t="str">
        <f>IFERROR(VLOOKUP(TblBrecha[[#This Row],[Puesto]],TblPuestos_bis[],6,0),"")</f>
        <v/>
      </c>
      <c r="I11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1" s="232" t="str">
        <f>IF(TblBrecha[[#This Row],[Sexo]]="Hombre",TblBrecha[[#This Row],[Salario anual NORMALIZADO]],"")</f>
        <v/>
      </c>
      <c r="K11" s="232" t="str">
        <f>IF(TblBrecha[[#This Row],[Sexo]]="Mujer",TblBrecha[[#This Row],[Salario anual NORMALIZADO]],"")</f>
        <v/>
      </c>
      <c r="L11" s="233" t="str">
        <f>IF(TblBrecha[[#This Row],[Sexo]]="Hombre",1,"")</f>
        <v/>
      </c>
      <c r="M11" s="233" t="str">
        <f>IF(TblBrecha[[#This Row],[Sexo]]="Mujer",1,"")</f>
        <v/>
      </c>
    </row>
    <row r="12" spans="1:13" x14ac:dyDescent="0.25">
      <c r="A12" s="228"/>
      <c r="B12" s="228"/>
      <c r="C12" s="229"/>
      <c r="D12" s="230"/>
      <c r="E12" s="231" t="str">
        <f>IFERROR(VLOOKUP(TblBrecha[[#This Row],[Puesto]],TblPuestos[],2,0),"")</f>
        <v/>
      </c>
      <c r="F12" s="231" t="str">
        <f>IFERROR(VLOOKUP(TblBrecha[[#This Row],[Puesto]],TblListPuestos[],MATCH("Puntos totales",TblListPuestos[#Headers],0),0),"")</f>
        <v/>
      </c>
      <c r="G12" s="141" t="str">
        <f>IFERROR(VLOOKUP(VLOOKUP(TblBrecha[[#This Row],[Puesto]],TblPuestos_bis[],4,0),TblGrupoProfesional_bis[],3,0),"")</f>
        <v/>
      </c>
      <c r="H12" s="141" t="str">
        <f>IFERROR(VLOOKUP(TblBrecha[[#This Row],[Puesto]],TblPuestos_bis[],6,0),"")</f>
        <v/>
      </c>
      <c r="I12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2" s="232" t="str">
        <f>IF(TblBrecha[[#This Row],[Sexo]]="Hombre",TblBrecha[[#This Row],[Salario anual NORMALIZADO]],"")</f>
        <v/>
      </c>
      <c r="K12" s="232" t="str">
        <f>IF(TblBrecha[[#This Row],[Sexo]]="Mujer",TblBrecha[[#This Row],[Salario anual NORMALIZADO]],"")</f>
        <v/>
      </c>
      <c r="L12" s="233" t="str">
        <f>IF(TblBrecha[[#This Row],[Sexo]]="Hombre",1,"")</f>
        <v/>
      </c>
      <c r="M12" s="233" t="str">
        <f>IF(TblBrecha[[#This Row],[Sexo]]="Mujer",1,"")</f>
        <v/>
      </c>
    </row>
    <row r="13" spans="1:13" x14ac:dyDescent="0.25">
      <c r="A13" s="228"/>
      <c r="B13" s="228"/>
      <c r="C13" s="229"/>
      <c r="D13" s="230"/>
      <c r="E13" s="231" t="str">
        <f>IFERROR(VLOOKUP(TblBrecha[[#This Row],[Puesto]],TblPuestos[],2,0),"")</f>
        <v/>
      </c>
      <c r="F13" s="231" t="str">
        <f>IFERROR(VLOOKUP(TblBrecha[[#This Row],[Puesto]],TblListPuestos[],MATCH("Puntos totales",TblListPuestos[#Headers],0),0),"")</f>
        <v/>
      </c>
      <c r="G13" s="141" t="str">
        <f>IFERROR(VLOOKUP(VLOOKUP(TblBrecha[[#This Row],[Puesto]],TblPuestos_bis[],4,0),TblGrupoProfesional_bis[],3,0),"")</f>
        <v/>
      </c>
      <c r="H13" s="141" t="str">
        <f>IFERROR(VLOOKUP(TblBrecha[[#This Row],[Puesto]],TblPuestos_bis[],6,0),"")</f>
        <v/>
      </c>
      <c r="I13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3" s="232" t="str">
        <f>IF(TblBrecha[[#This Row],[Sexo]]="Hombre",TblBrecha[[#This Row],[Salario anual NORMALIZADO]],"")</f>
        <v/>
      </c>
      <c r="K13" s="232" t="str">
        <f>IF(TblBrecha[[#This Row],[Sexo]]="Mujer",TblBrecha[[#This Row],[Salario anual NORMALIZADO]],"")</f>
        <v/>
      </c>
      <c r="L13" s="234" t="str">
        <f>IF(TblBrecha[[#This Row],[Sexo]]="Hombre",1,"")</f>
        <v/>
      </c>
      <c r="M13" s="234" t="str">
        <f>IF(TblBrecha[[#This Row],[Sexo]]="Mujer",1,"")</f>
        <v/>
      </c>
    </row>
    <row r="14" spans="1:13" x14ac:dyDescent="0.25">
      <c r="A14" s="228"/>
      <c r="B14" s="228"/>
      <c r="C14" s="229"/>
      <c r="D14" s="230"/>
      <c r="E14" s="231" t="str">
        <f>IFERROR(VLOOKUP(TblBrecha[[#This Row],[Puesto]],TblPuestos[],2,0),"")</f>
        <v/>
      </c>
      <c r="F14" s="231" t="str">
        <f>IFERROR(VLOOKUP(TblBrecha[[#This Row],[Puesto]],TblListPuestos[],MATCH("Puntos totales",TblListPuestos[#Headers],0),0),"")</f>
        <v/>
      </c>
      <c r="G14" s="141" t="str">
        <f>IFERROR(VLOOKUP(VLOOKUP(TblBrecha[[#This Row],[Puesto]],TblPuestos_bis[],4,0),TblGrupoProfesional_bis[],3,0),"")</f>
        <v/>
      </c>
      <c r="H14" s="141" t="str">
        <f>IFERROR(VLOOKUP(TblBrecha[[#This Row],[Puesto]],TblPuestos_bis[],6,0),"")</f>
        <v/>
      </c>
      <c r="I14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4" s="232" t="str">
        <f>IF(TblBrecha[[#This Row],[Sexo]]="Hombre",TblBrecha[[#This Row],[Salario anual NORMALIZADO]],"")</f>
        <v/>
      </c>
      <c r="K14" s="232" t="str">
        <f>IF(TblBrecha[[#This Row],[Sexo]]="Mujer",TblBrecha[[#This Row],[Salario anual NORMALIZADO]],"")</f>
        <v/>
      </c>
      <c r="L14" s="234" t="str">
        <f>IF(TblBrecha[[#This Row],[Sexo]]="Hombre",1,"")</f>
        <v/>
      </c>
      <c r="M14" s="234" t="str">
        <f>IF(TblBrecha[[#This Row],[Sexo]]="Mujer",1,"")</f>
        <v/>
      </c>
    </row>
    <row r="15" spans="1:13" x14ac:dyDescent="0.25">
      <c r="A15" s="228"/>
      <c r="B15" s="228"/>
      <c r="C15" s="229"/>
      <c r="D15" s="230"/>
      <c r="E15" s="231" t="str">
        <f>IFERROR(VLOOKUP(TblBrecha[[#This Row],[Puesto]],TblPuestos[],2,0),"")</f>
        <v/>
      </c>
      <c r="F15" s="231" t="str">
        <f>IFERROR(VLOOKUP(TblBrecha[[#This Row],[Puesto]],TblListPuestos[],MATCH("Puntos totales",TblListPuestos[#Headers],0),0),"")</f>
        <v/>
      </c>
      <c r="G15" s="141" t="str">
        <f>IFERROR(VLOOKUP(VLOOKUP(TblBrecha[[#This Row],[Puesto]],TblPuestos_bis[],4,0),TblGrupoProfesional_bis[],3,0),"")</f>
        <v/>
      </c>
      <c r="H15" s="141" t="str">
        <f>IFERROR(VLOOKUP(TblBrecha[[#This Row],[Puesto]],TblPuestos_bis[],6,0),"")</f>
        <v/>
      </c>
      <c r="I15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5" s="232" t="str">
        <f>IF(TblBrecha[[#This Row],[Sexo]]="Hombre",TblBrecha[[#This Row],[Salario anual NORMALIZADO]],"")</f>
        <v/>
      </c>
      <c r="K15" s="232" t="str">
        <f>IF(TblBrecha[[#This Row],[Sexo]]="Mujer",TblBrecha[[#This Row],[Salario anual NORMALIZADO]],"")</f>
        <v/>
      </c>
      <c r="L15" s="234" t="str">
        <f>IF(TblBrecha[[#This Row],[Sexo]]="Hombre",1,"")</f>
        <v/>
      </c>
      <c r="M15" s="234" t="str">
        <f>IF(TblBrecha[[#This Row],[Sexo]]="Mujer",1,"")</f>
        <v/>
      </c>
    </row>
    <row r="16" spans="1:13" x14ac:dyDescent="0.25">
      <c r="A16" s="228"/>
      <c r="B16" s="228"/>
      <c r="C16" s="229"/>
      <c r="D16" s="230"/>
      <c r="E16" s="231" t="str">
        <f>IFERROR(VLOOKUP(TblBrecha[[#This Row],[Puesto]],TblPuestos[],2,0),"")</f>
        <v/>
      </c>
      <c r="F16" s="231" t="str">
        <f>IFERROR(VLOOKUP(TblBrecha[[#This Row],[Puesto]],TblListPuestos[],MATCH("Puntos totales",TblListPuestos[#Headers],0),0),"")</f>
        <v/>
      </c>
      <c r="G16" s="141" t="str">
        <f>IFERROR(VLOOKUP(VLOOKUP(TblBrecha[[#This Row],[Puesto]],TblPuestos_bis[],4,0),TblGrupoProfesional_bis[],3,0),"")</f>
        <v/>
      </c>
      <c r="H16" s="141" t="str">
        <f>IFERROR(VLOOKUP(TblBrecha[[#This Row],[Puesto]],TblPuestos_bis[],6,0),"")</f>
        <v/>
      </c>
      <c r="I16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6" s="232" t="str">
        <f>IF(TblBrecha[[#This Row],[Sexo]]="Hombre",TblBrecha[[#This Row],[Salario anual NORMALIZADO]],"")</f>
        <v/>
      </c>
      <c r="K16" s="232" t="str">
        <f>IF(TblBrecha[[#This Row],[Sexo]]="Mujer",TblBrecha[[#This Row],[Salario anual NORMALIZADO]],"")</f>
        <v/>
      </c>
      <c r="L16" s="234" t="str">
        <f>IF(TblBrecha[[#This Row],[Sexo]]="Hombre",1,"")</f>
        <v/>
      </c>
      <c r="M16" s="234" t="str">
        <f>IF(TblBrecha[[#This Row],[Sexo]]="Mujer",1,"")</f>
        <v/>
      </c>
    </row>
    <row r="17" spans="1:13" x14ac:dyDescent="0.25">
      <c r="A17" s="228"/>
      <c r="B17" s="228"/>
      <c r="C17" s="229"/>
      <c r="D17" s="230"/>
      <c r="E17" s="231" t="str">
        <f>IFERROR(VLOOKUP(TblBrecha[[#This Row],[Puesto]],TblPuestos[],2,0),"")</f>
        <v/>
      </c>
      <c r="F17" s="231" t="str">
        <f>IFERROR(VLOOKUP(TblBrecha[[#This Row],[Puesto]],TblListPuestos[],MATCH("Puntos totales",TblListPuestos[#Headers],0),0),"")</f>
        <v/>
      </c>
      <c r="G17" s="141" t="str">
        <f>IFERROR(VLOOKUP(VLOOKUP(TblBrecha[[#This Row],[Puesto]],TblPuestos_bis[],4,0),TblGrupoProfesional_bis[],3,0),"")</f>
        <v/>
      </c>
      <c r="H17" s="141" t="str">
        <f>IFERROR(VLOOKUP(TblBrecha[[#This Row],[Puesto]],TblPuestos_bis[],6,0),"")</f>
        <v/>
      </c>
      <c r="I17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7" s="232" t="str">
        <f>IF(TblBrecha[[#This Row],[Sexo]]="Hombre",TblBrecha[[#This Row],[Salario anual NORMALIZADO]],"")</f>
        <v/>
      </c>
      <c r="K17" s="232" t="str">
        <f>IF(TblBrecha[[#This Row],[Sexo]]="Mujer",TblBrecha[[#This Row],[Salario anual NORMALIZADO]],"")</f>
        <v/>
      </c>
      <c r="L17" s="234" t="str">
        <f>IF(TblBrecha[[#This Row],[Sexo]]="Hombre",1,"")</f>
        <v/>
      </c>
      <c r="M17" s="234" t="str">
        <f>IF(TblBrecha[[#This Row],[Sexo]]="Mujer",1,"")</f>
        <v/>
      </c>
    </row>
    <row r="18" spans="1:13" x14ac:dyDescent="0.25">
      <c r="A18" s="228"/>
      <c r="B18" s="228"/>
      <c r="C18" s="229"/>
      <c r="D18" s="230"/>
      <c r="E18" s="231" t="str">
        <f>IFERROR(VLOOKUP(TblBrecha[[#This Row],[Puesto]],TblPuestos[],2,0),"")</f>
        <v/>
      </c>
      <c r="F18" s="231" t="str">
        <f>IFERROR(VLOOKUP(TblBrecha[[#This Row],[Puesto]],TblListPuestos[],MATCH("Puntos totales",TblListPuestos[#Headers],0),0),"")</f>
        <v/>
      </c>
      <c r="G18" s="141" t="str">
        <f>IFERROR(VLOOKUP(VLOOKUP(TblBrecha[[#This Row],[Puesto]],TblPuestos_bis[],4,0),TblGrupoProfesional_bis[],3,0),"")</f>
        <v/>
      </c>
      <c r="H18" s="141" t="str">
        <f>IFERROR(VLOOKUP(TblBrecha[[#This Row],[Puesto]],TblPuestos_bis[],6,0),"")</f>
        <v/>
      </c>
      <c r="I18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8" s="232" t="str">
        <f>IF(TblBrecha[[#This Row],[Sexo]]="Hombre",TblBrecha[[#This Row],[Salario anual NORMALIZADO]],"")</f>
        <v/>
      </c>
      <c r="K18" s="232" t="str">
        <f>IF(TblBrecha[[#This Row],[Sexo]]="Mujer",TblBrecha[[#This Row],[Salario anual NORMALIZADO]],"")</f>
        <v/>
      </c>
      <c r="L18" s="234" t="str">
        <f>IF(TblBrecha[[#This Row],[Sexo]]="Hombre",1,"")</f>
        <v/>
      </c>
      <c r="M18" s="234" t="str">
        <f>IF(TblBrecha[[#This Row],[Sexo]]="Mujer",1,"")</f>
        <v/>
      </c>
    </row>
    <row r="19" spans="1:13" x14ac:dyDescent="0.25">
      <c r="A19" s="228"/>
      <c r="B19" s="228"/>
      <c r="C19" s="229"/>
      <c r="D19" s="230"/>
      <c r="E19" s="231" t="str">
        <f>IFERROR(VLOOKUP(TblBrecha[[#This Row],[Puesto]],TblPuestos[],2,0),"")</f>
        <v/>
      </c>
      <c r="F19" s="231" t="str">
        <f>IFERROR(VLOOKUP(TblBrecha[[#This Row],[Puesto]],TblListPuestos[],MATCH("Puntos totales",TblListPuestos[#Headers],0),0),"")</f>
        <v/>
      </c>
      <c r="G19" s="141" t="str">
        <f>IFERROR(VLOOKUP(VLOOKUP(TblBrecha[[#This Row],[Puesto]],TblPuestos_bis[],4,0),TblGrupoProfesional_bis[],3,0),"")</f>
        <v/>
      </c>
      <c r="H19" s="141" t="str">
        <f>IFERROR(VLOOKUP(TblBrecha[[#This Row],[Puesto]],TblPuestos_bis[],6,0),"")</f>
        <v/>
      </c>
      <c r="I19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19" s="232" t="str">
        <f>IF(TblBrecha[[#This Row],[Sexo]]="Hombre",TblBrecha[[#This Row],[Salario anual NORMALIZADO]],"")</f>
        <v/>
      </c>
      <c r="K19" s="232" t="str">
        <f>IF(TblBrecha[[#This Row],[Sexo]]="Mujer",TblBrecha[[#This Row],[Salario anual NORMALIZADO]],"")</f>
        <v/>
      </c>
      <c r="L19" s="234" t="str">
        <f>IF(TblBrecha[[#This Row],[Sexo]]="Hombre",1,"")</f>
        <v/>
      </c>
      <c r="M19" s="234" t="str">
        <f>IF(TblBrecha[[#This Row],[Sexo]]="Mujer",1,"")</f>
        <v/>
      </c>
    </row>
    <row r="20" spans="1:13" x14ac:dyDescent="0.25">
      <c r="A20" s="228"/>
      <c r="B20" s="228"/>
      <c r="C20" s="229"/>
      <c r="D20" s="230"/>
      <c r="E20" s="231" t="str">
        <f>IFERROR(VLOOKUP(TblBrecha[[#This Row],[Puesto]],TblPuestos[],2,0),"")</f>
        <v/>
      </c>
      <c r="F20" s="231" t="str">
        <f>IFERROR(VLOOKUP(TblBrecha[[#This Row],[Puesto]],TblListPuestos[],MATCH("Puntos totales",TblListPuestos[#Headers],0),0),"")</f>
        <v/>
      </c>
      <c r="G20" s="141" t="str">
        <f>IFERROR(VLOOKUP(VLOOKUP(TblBrecha[[#This Row],[Puesto]],TblPuestos_bis[],4,0),TblGrupoProfesional_bis[],3,0),"")</f>
        <v/>
      </c>
      <c r="H20" s="141" t="str">
        <f>IFERROR(VLOOKUP(TblBrecha[[#This Row],[Puesto]],TblPuestos_bis[],6,0),"")</f>
        <v/>
      </c>
      <c r="I20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0" s="232" t="str">
        <f>IF(TblBrecha[[#This Row],[Sexo]]="Hombre",TblBrecha[[#This Row],[Salario anual NORMALIZADO]],"")</f>
        <v/>
      </c>
      <c r="K20" s="232" t="str">
        <f>IF(TblBrecha[[#This Row],[Sexo]]="Mujer",TblBrecha[[#This Row],[Salario anual NORMALIZADO]],"")</f>
        <v/>
      </c>
      <c r="L20" s="234" t="str">
        <f>IF(TblBrecha[[#This Row],[Sexo]]="Hombre",1,"")</f>
        <v/>
      </c>
      <c r="M20" s="234" t="str">
        <f>IF(TblBrecha[[#This Row],[Sexo]]="Mujer",1,"")</f>
        <v/>
      </c>
    </row>
    <row r="21" spans="1:13" x14ac:dyDescent="0.25">
      <c r="A21" s="228"/>
      <c r="B21" s="228"/>
      <c r="C21" s="229"/>
      <c r="D21" s="230"/>
      <c r="E21" s="231" t="str">
        <f>IFERROR(VLOOKUP(TblBrecha[[#This Row],[Puesto]],TblPuestos[],2,0),"")</f>
        <v/>
      </c>
      <c r="F21" s="231" t="str">
        <f>IFERROR(VLOOKUP(TblBrecha[[#This Row],[Puesto]],TblListPuestos[],MATCH("Puntos totales",TblListPuestos[#Headers],0),0),"")</f>
        <v/>
      </c>
      <c r="G21" s="141" t="str">
        <f>IFERROR(VLOOKUP(VLOOKUP(TblBrecha[[#This Row],[Puesto]],TblPuestos_bis[],4,0),TblGrupoProfesional_bis[],3,0),"")</f>
        <v/>
      </c>
      <c r="H21" s="141" t="str">
        <f>IFERROR(VLOOKUP(TblBrecha[[#This Row],[Puesto]],TblPuestos_bis[],6,0),"")</f>
        <v/>
      </c>
      <c r="I21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1" s="232" t="str">
        <f>IF(TblBrecha[[#This Row],[Sexo]]="Hombre",TblBrecha[[#This Row],[Salario anual NORMALIZADO]],"")</f>
        <v/>
      </c>
      <c r="K21" s="232" t="str">
        <f>IF(TblBrecha[[#This Row],[Sexo]]="Mujer",TblBrecha[[#This Row],[Salario anual NORMALIZADO]],"")</f>
        <v/>
      </c>
      <c r="L21" s="234" t="str">
        <f>IF(TblBrecha[[#This Row],[Sexo]]="Hombre",1,"")</f>
        <v/>
      </c>
      <c r="M21" s="234" t="str">
        <f>IF(TblBrecha[[#This Row],[Sexo]]="Mujer",1,"")</f>
        <v/>
      </c>
    </row>
    <row r="22" spans="1:13" x14ac:dyDescent="0.25">
      <c r="A22" s="228"/>
      <c r="B22" s="228"/>
      <c r="C22" s="229"/>
      <c r="D22" s="230"/>
      <c r="E22" s="231" t="str">
        <f>IFERROR(VLOOKUP(TblBrecha[[#This Row],[Puesto]],TblPuestos[],2,0),"")</f>
        <v/>
      </c>
      <c r="F22" s="231" t="str">
        <f>IFERROR(VLOOKUP(TblBrecha[[#This Row],[Puesto]],TblListPuestos[],MATCH("Puntos totales",TblListPuestos[#Headers],0),0),"")</f>
        <v/>
      </c>
      <c r="G22" s="141" t="str">
        <f>IFERROR(VLOOKUP(VLOOKUP(TblBrecha[[#This Row],[Puesto]],TblPuestos_bis[],4,0),TblGrupoProfesional_bis[],3,0),"")</f>
        <v/>
      </c>
      <c r="H22" s="141" t="str">
        <f>IFERROR(VLOOKUP(TblBrecha[[#This Row],[Puesto]],TblPuestos_bis[],6,0),"")</f>
        <v/>
      </c>
      <c r="I22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2" s="232" t="str">
        <f>IF(TblBrecha[[#This Row],[Sexo]]="Hombre",TblBrecha[[#This Row],[Salario anual NORMALIZADO]],"")</f>
        <v/>
      </c>
      <c r="K22" s="232" t="str">
        <f>IF(TblBrecha[[#This Row],[Sexo]]="Mujer",TblBrecha[[#This Row],[Salario anual NORMALIZADO]],"")</f>
        <v/>
      </c>
      <c r="L22" s="234" t="str">
        <f>IF(TblBrecha[[#This Row],[Sexo]]="Hombre",1,"")</f>
        <v/>
      </c>
      <c r="M22" s="234" t="str">
        <f>IF(TblBrecha[[#This Row],[Sexo]]="Mujer",1,"")</f>
        <v/>
      </c>
    </row>
    <row r="23" spans="1:13" x14ac:dyDescent="0.25">
      <c r="A23" s="228"/>
      <c r="B23" s="228"/>
      <c r="C23" s="229"/>
      <c r="D23" s="230"/>
      <c r="E23" s="231" t="str">
        <f>IFERROR(VLOOKUP(TblBrecha[[#This Row],[Puesto]],TblPuestos[],2,0),"")</f>
        <v/>
      </c>
      <c r="F23" s="231" t="str">
        <f>IFERROR(VLOOKUP(TblBrecha[[#This Row],[Puesto]],TblListPuestos[],MATCH("Puntos totales",TblListPuestos[#Headers],0),0),"")</f>
        <v/>
      </c>
      <c r="G23" s="141" t="str">
        <f>IFERROR(VLOOKUP(VLOOKUP(TblBrecha[[#This Row],[Puesto]],TblPuestos_bis[],4,0),TblGrupoProfesional_bis[],3,0),"")</f>
        <v/>
      </c>
      <c r="H23" s="141" t="str">
        <f>IFERROR(VLOOKUP(TblBrecha[[#This Row],[Puesto]],TblPuestos_bis[],6,0),"")</f>
        <v/>
      </c>
      <c r="I23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3" s="232" t="str">
        <f>IF(TblBrecha[[#This Row],[Sexo]]="Hombre",TblBrecha[[#This Row],[Salario anual NORMALIZADO]],"")</f>
        <v/>
      </c>
      <c r="K23" s="232" t="str">
        <f>IF(TblBrecha[[#This Row],[Sexo]]="Mujer",TblBrecha[[#This Row],[Salario anual NORMALIZADO]],"")</f>
        <v/>
      </c>
      <c r="L23" s="234" t="str">
        <f>IF(TblBrecha[[#This Row],[Sexo]]="Hombre",1,"")</f>
        <v/>
      </c>
      <c r="M23" s="234" t="str">
        <f>IF(TblBrecha[[#This Row],[Sexo]]="Mujer",1,"")</f>
        <v/>
      </c>
    </row>
    <row r="24" spans="1:13" x14ac:dyDescent="0.25">
      <c r="A24" s="228"/>
      <c r="B24" s="228"/>
      <c r="C24" s="229"/>
      <c r="D24" s="230"/>
      <c r="E24" s="231" t="str">
        <f>IFERROR(VLOOKUP(TblBrecha[[#This Row],[Puesto]],TblPuestos[],2,0),"")</f>
        <v/>
      </c>
      <c r="F24" s="231" t="str">
        <f>IFERROR(VLOOKUP(TblBrecha[[#This Row],[Puesto]],TblListPuestos[],MATCH("Puntos totales",TblListPuestos[#Headers],0),0),"")</f>
        <v/>
      </c>
      <c r="G24" s="141" t="str">
        <f>IFERROR(VLOOKUP(VLOOKUP(TblBrecha[[#This Row],[Puesto]],TblPuestos_bis[],4,0),TblGrupoProfesional_bis[],3,0),"")</f>
        <v/>
      </c>
      <c r="H24" s="141" t="str">
        <f>IFERROR(VLOOKUP(TblBrecha[[#This Row],[Puesto]],TblPuestos_bis[],6,0),"")</f>
        <v/>
      </c>
      <c r="I24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4" s="232" t="str">
        <f>IF(TblBrecha[[#This Row],[Sexo]]="Hombre",TblBrecha[[#This Row],[Salario anual NORMALIZADO]],"")</f>
        <v/>
      </c>
      <c r="K24" s="232" t="str">
        <f>IF(TblBrecha[[#This Row],[Sexo]]="Mujer",TblBrecha[[#This Row],[Salario anual NORMALIZADO]],"")</f>
        <v/>
      </c>
      <c r="L24" s="234" t="str">
        <f>IF(TblBrecha[[#This Row],[Sexo]]="Hombre",1,"")</f>
        <v/>
      </c>
      <c r="M24" s="234" t="str">
        <f>IF(TblBrecha[[#This Row],[Sexo]]="Mujer",1,"")</f>
        <v/>
      </c>
    </row>
    <row r="25" spans="1:13" x14ac:dyDescent="0.25">
      <c r="A25" s="228"/>
      <c r="B25" s="228"/>
      <c r="C25" s="229"/>
      <c r="D25" s="230"/>
      <c r="E25" s="231" t="str">
        <f>IFERROR(VLOOKUP(TblBrecha[[#This Row],[Puesto]],TblPuestos[],2,0),"")</f>
        <v/>
      </c>
      <c r="F25" s="231" t="str">
        <f>IFERROR(VLOOKUP(TblBrecha[[#This Row],[Puesto]],TblListPuestos[],MATCH("Puntos totales",TblListPuestos[#Headers],0),0),"")</f>
        <v/>
      </c>
      <c r="G25" s="141" t="str">
        <f>IFERROR(VLOOKUP(VLOOKUP(TblBrecha[[#This Row],[Puesto]],TblPuestos_bis[],4,0),TblGrupoProfesional_bis[],3,0),"")</f>
        <v/>
      </c>
      <c r="H25" s="141" t="str">
        <f>IFERROR(VLOOKUP(TblBrecha[[#This Row],[Puesto]],TblPuestos_bis[],6,0),"")</f>
        <v/>
      </c>
      <c r="I25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5" s="232" t="str">
        <f>IF(TblBrecha[[#This Row],[Sexo]]="Hombre",TblBrecha[[#This Row],[Salario anual NORMALIZADO]],"")</f>
        <v/>
      </c>
      <c r="K25" s="232" t="str">
        <f>IF(TblBrecha[[#This Row],[Sexo]]="Mujer",TblBrecha[[#This Row],[Salario anual NORMALIZADO]],"")</f>
        <v/>
      </c>
      <c r="L25" s="234" t="str">
        <f>IF(TblBrecha[[#This Row],[Sexo]]="Hombre",1,"")</f>
        <v/>
      </c>
      <c r="M25" s="234" t="str">
        <f>IF(TblBrecha[[#This Row],[Sexo]]="Mujer",1,"")</f>
        <v/>
      </c>
    </row>
    <row r="26" spans="1:13" x14ac:dyDescent="0.25">
      <c r="A26" s="228"/>
      <c r="B26" s="228"/>
      <c r="C26" s="229"/>
      <c r="D26" s="230"/>
      <c r="E26" s="231" t="str">
        <f>IFERROR(VLOOKUP(TblBrecha[[#This Row],[Puesto]],TblPuestos[],2,0),"")</f>
        <v/>
      </c>
      <c r="F26" s="231" t="str">
        <f>IFERROR(VLOOKUP(TblBrecha[[#This Row],[Puesto]],TblListPuestos[],MATCH("Puntos totales",TblListPuestos[#Headers],0),0),"")</f>
        <v/>
      </c>
      <c r="G26" s="141" t="str">
        <f>IFERROR(VLOOKUP(VLOOKUP(TblBrecha[[#This Row],[Puesto]],TblPuestos_bis[],4,0),TblGrupoProfesional_bis[],3,0),"")</f>
        <v/>
      </c>
      <c r="H26" s="141" t="str">
        <f>IFERROR(VLOOKUP(TblBrecha[[#This Row],[Puesto]],TblPuestos_bis[],6,0),"")</f>
        <v/>
      </c>
      <c r="I26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6" s="232" t="str">
        <f>IF(TblBrecha[[#This Row],[Sexo]]="Hombre",TblBrecha[[#This Row],[Salario anual NORMALIZADO]],"")</f>
        <v/>
      </c>
      <c r="K26" s="232" t="str">
        <f>IF(TblBrecha[[#This Row],[Sexo]]="Mujer",TblBrecha[[#This Row],[Salario anual NORMALIZADO]],"")</f>
        <v/>
      </c>
      <c r="L26" s="234" t="str">
        <f>IF(TblBrecha[[#This Row],[Sexo]]="Hombre",1,"")</f>
        <v/>
      </c>
      <c r="M26" s="234" t="str">
        <f>IF(TblBrecha[[#This Row],[Sexo]]="Mujer",1,"")</f>
        <v/>
      </c>
    </row>
    <row r="27" spans="1:13" x14ac:dyDescent="0.25">
      <c r="A27" s="228"/>
      <c r="B27" s="228"/>
      <c r="C27" s="229"/>
      <c r="D27" s="230"/>
      <c r="E27" s="231" t="str">
        <f>IFERROR(VLOOKUP(TblBrecha[[#This Row],[Puesto]],TblPuestos[],2,0),"")</f>
        <v/>
      </c>
      <c r="F27" s="231" t="str">
        <f>IFERROR(VLOOKUP(TblBrecha[[#This Row],[Puesto]],TblListPuestos[],MATCH("Puntos totales",TblListPuestos[#Headers],0),0),"")</f>
        <v/>
      </c>
      <c r="G27" s="141" t="str">
        <f>IFERROR(VLOOKUP(VLOOKUP(TblBrecha[[#This Row],[Puesto]],TblPuestos_bis[],4,0),TblGrupoProfesional_bis[],3,0),"")</f>
        <v/>
      </c>
      <c r="H27" s="141" t="str">
        <f>IFERROR(VLOOKUP(TblBrecha[[#This Row],[Puesto]],TblPuestos_bis[],6,0),"")</f>
        <v/>
      </c>
      <c r="I27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7" s="232" t="str">
        <f>IF(TblBrecha[[#This Row],[Sexo]]="Hombre",TblBrecha[[#This Row],[Salario anual NORMALIZADO]],"")</f>
        <v/>
      </c>
      <c r="K27" s="232" t="str">
        <f>IF(TblBrecha[[#This Row],[Sexo]]="Mujer",TblBrecha[[#This Row],[Salario anual NORMALIZADO]],"")</f>
        <v/>
      </c>
      <c r="L27" s="233" t="str">
        <f>IF(TblBrecha[[#This Row],[Sexo]]="Hombre",1,"")</f>
        <v/>
      </c>
      <c r="M27" s="233" t="str">
        <f>IF(TblBrecha[[#This Row],[Sexo]]="Mujer",1,"")</f>
        <v/>
      </c>
    </row>
    <row r="28" spans="1:13" x14ac:dyDescent="0.25">
      <c r="A28" s="228"/>
      <c r="B28" s="228"/>
      <c r="C28" s="229"/>
      <c r="D28" s="230"/>
      <c r="E28" s="231" t="str">
        <f>IFERROR(VLOOKUP(TblBrecha[[#This Row],[Puesto]],TblPuestos[],2,0),"")</f>
        <v/>
      </c>
      <c r="F28" s="231" t="str">
        <f>IFERROR(VLOOKUP(TblBrecha[[#This Row],[Puesto]],TblListPuestos[],MATCH("Puntos totales",TblListPuestos[#Headers],0),0),"")</f>
        <v/>
      </c>
      <c r="G28" s="141" t="str">
        <f>IFERROR(VLOOKUP(VLOOKUP(TblBrecha[[#This Row],[Puesto]],TblPuestos_bis[],4,0),TblGrupoProfesional_bis[],3,0),"")</f>
        <v/>
      </c>
      <c r="H28" s="141" t="str">
        <f>IFERROR(VLOOKUP(TblBrecha[[#This Row],[Puesto]],TblPuestos_bis[],6,0),"")</f>
        <v/>
      </c>
      <c r="I28" s="141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8" s="232" t="str">
        <f>IF(TblBrecha[[#This Row],[Sexo]]="Hombre",TblBrecha[[#This Row],[Salario anual NORMALIZADO]],"")</f>
        <v/>
      </c>
      <c r="K28" s="232" t="str">
        <f>IF(TblBrecha[[#This Row],[Sexo]]="Mujer",TblBrecha[[#This Row],[Salario anual NORMALIZADO]],"")</f>
        <v/>
      </c>
      <c r="L28" s="233" t="str">
        <f>IF(TblBrecha[[#This Row],[Sexo]]="Hombre",1,"")</f>
        <v/>
      </c>
      <c r="M28" s="233" t="str">
        <f>IF(TblBrecha[[#This Row],[Sexo]]="Mujer",1,"")</f>
        <v/>
      </c>
    </row>
    <row r="29" spans="1:13" x14ac:dyDescent="0.25">
      <c r="A29" s="228"/>
      <c r="B29" s="228"/>
      <c r="C29" s="229"/>
      <c r="D29" s="230"/>
      <c r="E29" s="231" t="str">
        <f>IFERROR(VLOOKUP(TblBrecha[[#This Row],[Puesto]],TblPuestos[],2,0),"")</f>
        <v/>
      </c>
      <c r="F29" s="231" t="str">
        <f>IFERROR(VLOOKUP(TblBrecha[[#This Row],[Puesto]],TblListPuestos[],MATCH("Puntos totales",TblListPuestos[#Headers],0),0),"")</f>
        <v/>
      </c>
      <c r="G29" s="141" t="str">
        <f>IFERROR(VLOOKUP(VLOOKUP(TblBrecha[[#This Row],[Puesto]],TblPuestos_bis[],4,0),TblGrupoProfesional_bis[],3,0),"")</f>
        <v/>
      </c>
      <c r="H29" s="235" t="str">
        <f>IFERROR(VLOOKUP(TblBrecha[[#This Row],[Puesto]],TblPuestos_bis[],6,0),"")</f>
        <v/>
      </c>
      <c r="I29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29" s="232" t="str">
        <f>IF(TblBrecha[[#This Row],[Sexo]]="Hombre",TblBrecha[[#This Row],[Salario anual NORMALIZADO]],"")</f>
        <v/>
      </c>
      <c r="K29" s="232" t="str">
        <f>IF(TblBrecha[[#This Row],[Sexo]]="Mujer",TblBrecha[[#This Row],[Salario anual NORMALIZADO]],"")</f>
        <v/>
      </c>
      <c r="L29" s="233" t="str">
        <f>IF(TblBrecha[[#This Row],[Sexo]]="Hombre",1,"")</f>
        <v/>
      </c>
      <c r="M29" s="233" t="str">
        <f>IF(TblBrecha[[#This Row],[Sexo]]="Mujer",1,"")</f>
        <v/>
      </c>
    </row>
    <row r="30" spans="1:13" x14ac:dyDescent="0.25">
      <c r="A30" s="228"/>
      <c r="B30" s="228"/>
      <c r="C30" s="229"/>
      <c r="D30" s="230"/>
      <c r="E30" s="231" t="str">
        <f>IFERROR(VLOOKUP(TblBrecha[[#This Row],[Puesto]],TblPuestos[],2,0),"")</f>
        <v/>
      </c>
      <c r="F30" s="231" t="str">
        <f>IFERROR(VLOOKUP(TblBrecha[[#This Row],[Puesto]],TblListPuestos[],MATCH("Puntos totales",TblListPuestos[#Headers],0),0),"")</f>
        <v/>
      </c>
      <c r="G30" s="141" t="str">
        <f>IFERROR(VLOOKUP(VLOOKUP(TblBrecha[[#This Row],[Puesto]],TblPuestos_bis[],4,0),TblGrupoProfesional_bis[],3,0),"")</f>
        <v/>
      </c>
      <c r="H30" s="235" t="str">
        <f>IFERROR(VLOOKUP(TblBrecha[[#This Row],[Puesto]],TblPuestos_bis[],6,0),"")</f>
        <v/>
      </c>
      <c r="I30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0" s="232" t="str">
        <f>IF(TblBrecha[[#This Row],[Sexo]]="Hombre",TblBrecha[[#This Row],[Salario anual NORMALIZADO]],"")</f>
        <v/>
      </c>
      <c r="K30" s="232" t="str">
        <f>IF(TblBrecha[[#This Row],[Sexo]]="Mujer",TblBrecha[[#This Row],[Salario anual NORMALIZADO]],"")</f>
        <v/>
      </c>
      <c r="L30" s="233" t="str">
        <f>IF(TblBrecha[[#This Row],[Sexo]]="Hombre",1,"")</f>
        <v/>
      </c>
      <c r="M30" s="233" t="str">
        <f>IF(TblBrecha[[#This Row],[Sexo]]="Mujer",1,"")</f>
        <v/>
      </c>
    </row>
    <row r="31" spans="1:13" x14ac:dyDescent="0.25">
      <c r="A31" s="228"/>
      <c r="B31" s="228"/>
      <c r="C31" s="229"/>
      <c r="D31" s="230"/>
      <c r="E31" s="231" t="str">
        <f>IFERROR(VLOOKUP(TblBrecha[[#This Row],[Puesto]],TblPuestos[],2,0),"")</f>
        <v/>
      </c>
      <c r="F31" s="231" t="str">
        <f>IFERROR(VLOOKUP(TblBrecha[[#This Row],[Puesto]],TblListPuestos[],MATCH("Puntos totales",TblListPuestos[#Headers],0),0),"")</f>
        <v/>
      </c>
      <c r="G31" s="141" t="str">
        <f>IFERROR(VLOOKUP(VLOOKUP(TblBrecha[[#This Row],[Puesto]],TblPuestos_bis[],4,0),TblGrupoProfesional_bis[],3,0),"")</f>
        <v/>
      </c>
      <c r="H31" s="235" t="str">
        <f>IFERROR(VLOOKUP(TblBrecha[[#This Row],[Puesto]],TblPuestos_bis[],6,0),"")</f>
        <v/>
      </c>
      <c r="I31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1" s="232" t="str">
        <f>IF(TblBrecha[[#This Row],[Sexo]]="Hombre",TblBrecha[[#This Row],[Salario anual NORMALIZADO]],"")</f>
        <v/>
      </c>
      <c r="K31" s="232" t="str">
        <f>IF(TblBrecha[[#This Row],[Sexo]]="Mujer",TblBrecha[[#This Row],[Salario anual NORMALIZADO]],"")</f>
        <v/>
      </c>
      <c r="L31" s="233" t="str">
        <f>IF(TblBrecha[[#This Row],[Sexo]]="Hombre",1,"")</f>
        <v/>
      </c>
      <c r="M31" s="233" t="str">
        <f>IF(TblBrecha[[#This Row],[Sexo]]="Mujer",1,"")</f>
        <v/>
      </c>
    </row>
    <row r="32" spans="1:13" x14ac:dyDescent="0.25">
      <c r="A32" s="228"/>
      <c r="B32" s="228"/>
      <c r="C32" s="229"/>
      <c r="D32" s="230"/>
      <c r="E32" s="231" t="str">
        <f>IFERROR(VLOOKUP(TblBrecha[[#This Row],[Puesto]],TblPuestos[],2,0),"")</f>
        <v/>
      </c>
      <c r="F32" s="231" t="str">
        <f>IFERROR(VLOOKUP(TblBrecha[[#This Row],[Puesto]],TblListPuestos[],MATCH("Puntos totales",TblListPuestos[#Headers],0),0),"")</f>
        <v/>
      </c>
      <c r="G32" s="141" t="str">
        <f>IFERROR(VLOOKUP(VLOOKUP(TblBrecha[[#This Row],[Puesto]],TblPuestos_bis[],4,0),TblGrupoProfesional_bis[],3,0),"")</f>
        <v/>
      </c>
      <c r="H32" s="235" t="str">
        <f>IFERROR(VLOOKUP(TblBrecha[[#This Row],[Puesto]],TblPuestos_bis[],6,0),"")</f>
        <v/>
      </c>
      <c r="I32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2" s="232" t="str">
        <f>IF(TblBrecha[[#This Row],[Sexo]]="Hombre",TblBrecha[[#This Row],[Salario anual NORMALIZADO]],"")</f>
        <v/>
      </c>
      <c r="K32" s="232" t="str">
        <f>IF(TblBrecha[[#This Row],[Sexo]]="Mujer",TblBrecha[[#This Row],[Salario anual NORMALIZADO]],"")</f>
        <v/>
      </c>
      <c r="L32" s="233" t="str">
        <f>IF(TblBrecha[[#This Row],[Sexo]]="Hombre",1,"")</f>
        <v/>
      </c>
      <c r="M32" s="233" t="str">
        <f>IF(TblBrecha[[#This Row],[Sexo]]="Mujer",1,"")</f>
        <v/>
      </c>
    </row>
    <row r="33" spans="1:13" x14ac:dyDescent="0.25">
      <c r="A33" s="228"/>
      <c r="B33" s="228"/>
      <c r="C33" s="229"/>
      <c r="D33" s="230"/>
      <c r="E33" s="231" t="str">
        <f>IFERROR(VLOOKUP(TblBrecha[[#This Row],[Puesto]],TblPuestos[],2,0),"")</f>
        <v/>
      </c>
      <c r="F33" s="231" t="str">
        <f>IFERROR(VLOOKUP(TblBrecha[[#This Row],[Puesto]],TblListPuestos[],MATCH("Puntos totales",TblListPuestos[#Headers],0),0),"")</f>
        <v/>
      </c>
      <c r="G33" s="141" t="str">
        <f>IFERROR(VLOOKUP(VLOOKUP(TblBrecha[[#This Row],[Puesto]],TblPuestos_bis[],4,0),TblGrupoProfesional_bis[],3,0),"")</f>
        <v/>
      </c>
      <c r="H33" s="235" t="str">
        <f>IFERROR(VLOOKUP(TblBrecha[[#This Row],[Puesto]],TblPuestos_bis[],6,0),"")</f>
        <v/>
      </c>
      <c r="I33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3" s="232" t="str">
        <f>IF(TblBrecha[[#This Row],[Sexo]]="Hombre",TblBrecha[[#This Row],[Salario anual NORMALIZADO]],"")</f>
        <v/>
      </c>
      <c r="K33" s="232" t="str">
        <f>IF(TblBrecha[[#This Row],[Sexo]]="Mujer",TblBrecha[[#This Row],[Salario anual NORMALIZADO]],"")</f>
        <v/>
      </c>
      <c r="L33" s="233" t="str">
        <f>IF(TblBrecha[[#This Row],[Sexo]]="Hombre",1,"")</f>
        <v/>
      </c>
      <c r="M33" s="233" t="str">
        <f>IF(TblBrecha[[#This Row],[Sexo]]="Mujer",1,"")</f>
        <v/>
      </c>
    </row>
    <row r="34" spans="1:13" x14ac:dyDescent="0.25">
      <c r="A34" s="228"/>
      <c r="B34" s="228"/>
      <c r="C34" s="229"/>
      <c r="D34" s="230"/>
      <c r="E34" s="231" t="str">
        <f>IFERROR(VLOOKUP(TblBrecha[[#This Row],[Puesto]],TblPuestos[],2,0),"")</f>
        <v/>
      </c>
      <c r="F34" s="231" t="str">
        <f>IFERROR(VLOOKUP(TblBrecha[[#This Row],[Puesto]],TblListPuestos[],MATCH("Puntos totales",TblListPuestos[#Headers],0),0),"")</f>
        <v/>
      </c>
      <c r="G34" s="141" t="str">
        <f>IFERROR(VLOOKUP(VLOOKUP(TblBrecha[[#This Row],[Puesto]],TblPuestos_bis[],4,0),TblGrupoProfesional_bis[],3,0),"")</f>
        <v/>
      </c>
      <c r="H34" s="235" t="str">
        <f>IFERROR(VLOOKUP(TblBrecha[[#This Row],[Puesto]],TblPuestos_bis[],6,0),"")</f>
        <v/>
      </c>
      <c r="I34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4" s="232" t="str">
        <f>IF(TblBrecha[[#This Row],[Sexo]]="Hombre",TblBrecha[[#This Row],[Salario anual NORMALIZADO]],"")</f>
        <v/>
      </c>
      <c r="K34" s="232" t="str">
        <f>IF(TblBrecha[[#This Row],[Sexo]]="Mujer",TblBrecha[[#This Row],[Salario anual NORMALIZADO]],"")</f>
        <v/>
      </c>
      <c r="L34" s="233" t="str">
        <f>IF(TblBrecha[[#This Row],[Sexo]]="Hombre",1,"")</f>
        <v/>
      </c>
      <c r="M34" s="233" t="str">
        <f>IF(TblBrecha[[#This Row],[Sexo]]="Mujer",1,"")</f>
        <v/>
      </c>
    </row>
    <row r="35" spans="1:13" x14ac:dyDescent="0.25">
      <c r="A35" s="228"/>
      <c r="B35" s="228"/>
      <c r="C35" s="229"/>
      <c r="D35" s="230"/>
      <c r="E35" s="231" t="str">
        <f>IFERROR(VLOOKUP(TblBrecha[[#This Row],[Puesto]],TblPuestos[],2,0),"")</f>
        <v/>
      </c>
      <c r="F35" s="231" t="str">
        <f>IFERROR(VLOOKUP(TblBrecha[[#This Row],[Puesto]],TblListPuestos[],MATCH("Puntos totales",TblListPuestos[#Headers],0),0),"")</f>
        <v/>
      </c>
      <c r="G35" s="141" t="str">
        <f>IFERROR(VLOOKUP(VLOOKUP(TblBrecha[[#This Row],[Puesto]],TblPuestos_bis[],4,0),TblGrupoProfesional_bis[],3,0),"")</f>
        <v/>
      </c>
      <c r="H35" s="235" t="str">
        <f>IFERROR(VLOOKUP(TblBrecha[[#This Row],[Puesto]],TblPuestos_bis[],6,0),"")</f>
        <v/>
      </c>
      <c r="I35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5" s="232" t="str">
        <f>IF(TblBrecha[[#This Row],[Sexo]]="Hombre",TblBrecha[[#This Row],[Salario anual NORMALIZADO]],"")</f>
        <v/>
      </c>
      <c r="K35" s="232" t="str">
        <f>IF(TblBrecha[[#This Row],[Sexo]]="Mujer",TblBrecha[[#This Row],[Salario anual NORMALIZADO]],"")</f>
        <v/>
      </c>
      <c r="L35" s="233" t="str">
        <f>IF(TblBrecha[[#This Row],[Sexo]]="Hombre",1,"")</f>
        <v/>
      </c>
      <c r="M35" s="233" t="str">
        <f>IF(TblBrecha[[#This Row],[Sexo]]="Mujer",1,"")</f>
        <v/>
      </c>
    </row>
    <row r="36" spans="1:13" x14ac:dyDescent="0.25">
      <c r="A36" s="228"/>
      <c r="B36" s="228"/>
      <c r="C36" s="229"/>
      <c r="D36" s="230"/>
      <c r="E36" s="231" t="str">
        <f>IFERROR(VLOOKUP(TblBrecha[[#This Row],[Puesto]],TblPuestos[],2,0),"")</f>
        <v/>
      </c>
      <c r="F36" s="231" t="str">
        <f>IFERROR(VLOOKUP(TblBrecha[[#This Row],[Puesto]],TblListPuestos[],MATCH("Puntos totales",TblListPuestos[#Headers],0),0),"")</f>
        <v/>
      </c>
      <c r="G36" s="141" t="str">
        <f>IFERROR(VLOOKUP(VLOOKUP(TblBrecha[[#This Row],[Puesto]],TblPuestos_bis[],4,0),TblGrupoProfesional_bis[],3,0),"")</f>
        <v/>
      </c>
      <c r="H36" s="235" t="str">
        <f>IFERROR(VLOOKUP(TblBrecha[[#This Row],[Puesto]],TblPuestos_bis[],6,0),"")</f>
        <v/>
      </c>
      <c r="I36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6" s="232" t="str">
        <f>IF(TblBrecha[[#This Row],[Sexo]]="Hombre",TblBrecha[[#This Row],[Salario anual NORMALIZADO]],"")</f>
        <v/>
      </c>
      <c r="K36" s="232" t="str">
        <f>IF(TblBrecha[[#This Row],[Sexo]]="Mujer",TblBrecha[[#This Row],[Salario anual NORMALIZADO]],"")</f>
        <v/>
      </c>
      <c r="L36" s="233" t="str">
        <f>IF(TblBrecha[[#This Row],[Sexo]]="Hombre",1,"")</f>
        <v/>
      </c>
      <c r="M36" s="233" t="str">
        <f>IF(TblBrecha[[#This Row],[Sexo]]="Mujer",1,"")</f>
        <v/>
      </c>
    </row>
    <row r="37" spans="1:13" x14ac:dyDescent="0.25">
      <c r="A37" s="228"/>
      <c r="B37" s="228"/>
      <c r="C37" s="229"/>
      <c r="D37" s="230"/>
      <c r="E37" s="231" t="str">
        <f>IFERROR(VLOOKUP(TblBrecha[[#This Row],[Puesto]],TblPuestos[],2,0),"")</f>
        <v/>
      </c>
      <c r="F37" s="231" t="str">
        <f>IFERROR(VLOOKUP(TblBrecha[[#This Row],[Puesto]],TblListPuestos[],MATCH("Puntos totales",TblListPuestos[#Headers],0),0),"")</f>
        <v/>
      </c>
      <c r="G37" s="141" t="str">
        <f>IFERROR(VLOOKUP(VLOOKUP(TblBrecha[[#This Row],[Puesto]],TblPuestos_bis[],4,0),TblGrupoProfesional_bis[],3,0),"")</f>
        <v/>
      </c>
      <c r="H37" s="235" t="str">
        <f>IFERROR(VLOOKUP(TblBrecha[[#This Row],[Puesto]],TblPuestos_bis[],6,0),"")</f>
        <v/>
      </c>
      <c r="I37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7" s="232" t="str">
        <f>IF(TblBrecha[[#This Row],[Sexo]]="Hombre",TblBrecha[[#This Row],[Salario anual NORMALIZADO]],"")</f>
        <v/>
      </c>
      <c r="K37" s="232" t="str">
        <f>IF(TblBrecha[[#This Row],[Sexo]]="Mujer",TblBrecha[[#This Row],[Salario anual NORMALIZADO]],"")</f>
        <v/>
      </c>
      <c r="L37" s="233" t="str">
        <f>IF(TblBrecha[[#This Row],[Sexo]]="Hombre",1,"")</f>
        <v/>
      </c>
      <c r="M37" s="233" t="str">
        <f>IF(TblBrecha[[#This Row],[Sexo]]="Mujer",1,"")</f>
        <v/>
      </c>
    </row>
    <row r="38" spans="1:13" x14ac:dyDescent="0.25">
      <c r="A38" s="228"/>
      <c r="B38" s="228"/>
      <c r="C38" s="229"/>
      <c r="D38" s="230"/>
      <c r="E38" s="231" t="str">
        <f>IFERROR(VLOOKUP(TblBrecha[[#This Row],[Puesto]],TblPuestos[],2,0),"")</f>
        <v/>
      </c>
      <c r="F38" s="231" t="str">
        <f>IFERROR(VLOOKUP(TblBrecha[[#This Row],[Puesto]],TblListPuestos[],MATCH("Puntos totales",TblListPuestos[#Headers],0),0),"")</f>
        <v/>
      </c>
      <c r="G38" s="141" t="str">
        <f>IFERROR(VLOOKUP(VLOOKUP(TblBrecha[[#This Row],[Puesto]],TblPuestos_bis[],4,0),TblGrupoProfesional_bis[],3,0),"")</f>
        <v/>
      </c>
      <c r="H38" s="235" t="str">
        <f>IFERROR(VLOOKUP(TblBrecha[[#This Row],[Puesto]],TblPuestos_bis[],6,0),"")</f>
        <v/>
      </c>
      <c r="I38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8" s="232" t="str">
        <f>IF(TblBrecha[[#This Row],[Sexo]]="Hombre",TblBrecha[[#This Row],[Salario anual NORMALIZADO]],"")</f>
        <v/>
      </c>
      <c r="K38" s="232" t="str">
        <f>IF(TblBrecha[[#This Row],[Sexo]]="Mujer",TblBrecha[[#This Row],[Salario anual NORMALIZADO]],"")</f>
        <v/>
      </c>
      <c r="L38" s="233" t="str">
        <f>IF(TblBrecha[[#This Row],[Sexo]]="Hombre",1,"")</f>
        <v/>
      </c>
      <c r="M38" s="233" t="str">
        <f>IF(TblBrecha[[#This Row],[Sexo]]="Mujer",1,"")</f>
        <v/>
      </c>
    </row>
    <row r="39" spans="1:13" x14ac:dyDescent="0.25">
      <c r="A39" s="228"/>
      <c r="B39" s="228"/>
      <c r="C39" s="229"/>
      <c r="D39" s="230"/>
      <c r="E39" s="231" t="str">
        <f>IFERROR(VLOOKUP(TblBrecha[[#This Row],[Puesto]],TblPuestos[],2,0),"")</f>
        <v/>
      </c>
      <c r="F39" s="231" t="str">
        <f>IFERROR(VLOOKUP(TblBrecha[[#This Row],[Puesto]],TblListPuestos[],MATCH("Puntos totales",TblListPuestos[#Headers],0),0),"")</f>
        <v/>
      </c>
      <c r="G39" s="141" t="str">
        <f>IFERROR(VLOOKUP(VLOOKUP(TblBrecha[[#This Row],[Puesto]],TblPuestos_bis[],4,0),TblGrupoProfesional_bis[],3,0),"")</f>
        <v/>
      </c>
      <c r="H39" s="235" t="str">
        <f>IFERROR(VLOOKUP(TblBrecha[[#This Row],[Puesto]],TblPuestos_bis[],6,0),"")</f>
        <v/>
      </c>
      <c r="I39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39" s="232" t="str">
        <f>IF(TblBrecha[[#This Row],[Sexo]]="Hombre",TblBrecha[[#This Row],[Salario anual NORMALIZADO]],"")</f>
        <v/>
      </c>
      <c r="K39" s="232" t="str">
        <f>IF(TblBrecha[[#This Row],[Sexo]]="Mujer",TblBrecha[[#This Row],[Salario anual NORMALIZADO]],"")</f>
        <v/>
      </c>
      <c r="L39" s="233" t="str">
        <f>IF(TblBrecha[[#This Row],[Sexo]]="Hombre",1,"")</f>
        <v/>
      </c>
      <c r="M39" s="233" t="str">
        <f>IF(TblBrecha[[#This Row],[Sexo]]="Mujer",1,"")</f>
        <v/>
      </c>
    </row>
    <row r="40" spans="1:13" x14ac:dyDescent="0.25">
      <c r="A40" s="228"/>
      <c r="B40" s="228"/>
      <c r="C40" s="229"/>
      <c r="D40" s="230"/>
      <c r="E40" s="231" t="str">
        <f>IFERROR(VLOOKUP(TblBrecha[[#This Row],[Puesto]],TblPuestos[],2,0),"")</f>
        <v/>
      </c>
      <c r="F40" s="231" t="str">
        <f>IFERROR(VLOOKUP(TblBrecha[[#This Row],[Puesto]],TblListPuestos[],MATCH("Puntos totales",TblListPuestos[#Headers],0),0),"")</f>
        <v/>
      </c>
      <c r="G40" s="141" t="str">
        <f>IFERROR(VLOOKUP(VLOOKUP(TblBrecha[[#This Row],[Puesto]],TblPuestos_bis[],4,0),TblGrupoProfesional_bis[],3,0),"")</f>
        <v/>
      </c>
      <c r="H40" s="235" t="str">
        <f>IFERROR(VLOOKUP(TblBrecha[[#This Row],[Puesto]],TblPuestos_bis[],6,0),"")</f>
        <v/>
      </c>
      <c r="I40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0" s="232" t="str">
        <f>IF(TblBrecha[[#This Row],[Sexo]]="Hombre",TblBrecha[[#This Row],[Salario anual NORMALIZADO]],"")</f>
        <v/>
      </c>
      <c r="K40" s="232" t="str">
        <f>IF(TblBrecha[[#This Row],[Sexo]]="Mujer",TblBrecha[[#This Row],[Salario anual NORMALIZADO]],"")</f>
        <v/>
      </c>
      <c r="L40" s="233" t="str">
        <f>IF(TblBrecha[[#This Row],[Sexo]]="Hombre",1,"")</f>
        <v/>
      </c>
      <c r="M40" s="233" t="str">
        <f>IF(TblBrecha[[#This Row],[Sexo]]="Mujer",1,"")</f>
        <v/>
      </c>
    </row>
    <row r="41" spans="1:13" x14ac:dyDescent="0.25">
      <c r="A41" s="228"/>
      <c r="B41" s="228"/>
      <c r="C41" s="229"/>
      <c r="D41" s="230"/>
      <c r="E41" s="231" t="str">
        <f>IFERROR(VLOOKUP(TblBrecha[[#This Row],[Puesto]],TblPuestos[],2,0),"")</f>
        <v/>
      </c>
      <c r="F41" s="231" t="str">
        <f>IFERROR(VLOOKUP(TblBrecha[[#This Row],[Puesto]],TblListPuestos[],MATCH("Puntos totales",TblListPuestos[#Headers],0),0),"")</f>
        <v/>
      </c>
      <c r="G41" s="141" t="str">
        <f>IFERROR(VLOOKUP(VLOOKUP(TblBrecha[[#This Row],[Puesto]],TblPuestos_bis[],4,0),TblGrupoProfesional_bis[],3,0),"")</f>
        <v/>
      </c>
      <c r="H41" s="235" t="str">
        <f>IFERROR(VLOOKUP(TblBrecha[[#This Row],[Puesto]],TblPuestos_bis[],6,0),"")</f>
        <v/>
      </c>
      <c r="I41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1" s="232" t="str">
        <f>IF(TblBrecha[[#This Row],[Sexo]]="Hombre",TblBrecha[[#This Row],[Salario anual NORMALIZADO]],"")</f>
        <v/>
      </c>
      <c r="K41" s="232" t="str">
        <f>IF(TblBrecha[[#This Row],[Sexo]]="Mujer",TblBrecha[[#This Row],[Salario anual NORMALIZADO]],"")</f>
        <v/>
      </c>
      <c r="L41" s="233" t="str">
        <f>IF(TblBrecha[[#This Row],[Sexo]]="Hombre",1,"")</f>
        <v/>
      </c>
      <c r="M41" s="233" t="str">
        <f>IF(TblBrecha[[#This Row],[Sexo]]="Mujer",1,"")</f>
        <v/>
      </c>
    </row>
    <row r="42" spans="1:13" x14ac:dyDescent="0.25">
      <c r="A42" s="228"/>
      <c r="B42" s="228"/>
      <c r="C42" s="229"/>
      <c r="D42" s="230"/>
      <c r="E42" s="231" t="str">
        <f>IFERROR(VLOOKUP(TblBrecha[[#This Row],[Puesto]],TblPuestos[],2,0),"")</f>
        <v/>
      </c>
      <c r="F42" s="231" t="str">
        <f>IFERROR(VLOOKUP(TblBrecha[[#This Row],[Puesto]],TblListPuestos[],MATCH("Puntos totales",TblListPuestos[#Headers],0),0),"")</f>
        <v/>
      </c>
      <c r="G42" s="141" t="str">
        <f>IFERROR(VLOOKUP(VLOOKUP(TblBrecha[[#This Row],[Puesto]],TblPuestos_bis[],4,0),TblGrupoProfesional_bis[],3,0),"")</f>
        <v/>
      </c>
      <c r="H42" s="235" t="str">
        <f>IFERROR(VLOOKUP(TblBrecha[[#This Row],[Puesto]],TblPuestos_bis[],6,0),"")</f>
        <v/>
      </c>
      <c r="I42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2" s="232" t="str">
        <f>IF(TblBrecha[[#This Row],[Sexo]]="Hombre",TblBrecha[[#This Row],[Salario anual NORMALIZADO]],"")</f>
        <v/>
      </c>
      <c r="K42" s="232" t="str">
        <f>IF(TblBrecha[[#This Row],[Sexo]]="Mujer",TblBrecha[[#This Row],[Salario anual NORMALIZADO]],"")</f>
        <v/>
      </c>
      <c r="L42" s="233" t="str">
        <f>IF(TblBrecha[[#This Row],[Sexo]]="Hombre",1,"")</f>
        <v/>
      </c>
      <c r="M42" s="233" t="str">
        <f>IF(TblBrecha[[#This Row],[Sexo]]="Mujer",1,"")</f>
        <v/>
      </c>
    </row>
    <row r="43" spans="1:13" x14ac:dyDescent="0.25">
      <c r="A43" s="228"/>
      <c r="B43" s="228"/>
      <c r="C43" s="229"/>
      <c r="D43" s="230"/>
      <c r="E43" s="231" t="str">
        <f>IFERROR(VLOOKUP(TblBrecha[[#This Row],[Puesto]],TblPuestos[],2,0),"")</f>
        <v/>
      </c>
      <c r="F43" s="231" t="str">
        <f>IFERROR(VLOOKUP(TblBrecha[[#This Row],[Puesto]],TblListPuestos[],MATCH("Puntos totales",TblListPuestos[#Headers],0),0),"")</f>
        <v/>
      </c>
      <c r="G43" s="141" t="str">
        <f>IFERROR(VLOOKUP(VLOOKUP(TblBrecha[[#This Row],[Puesto]],TblPuestos_bis[],4,0),TblGrupoProfesional_bis[],3,0),"")</f>
        <v/>
      </c>
      <c r="H43" s="235" t="str">
        <f>IFERROR(VLOOKUP(TblBrecha[[#This Row],[Puesto]],TblPuestos_bis[],6,0),"")</f>
        <v/>
      </c>
      <c r="I43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3" s="232" t="str">
        <f>IF(TblBrecha[[#This Row],[Sexo]]="Hombre",TblBrecha[[#This Row],[Salario anual NORMALIZADO]],"")</f>
        <v/>
      </c>
      <c r="K43" s="232" t="str">
        <f>IF(TblBrecha[[#This Row],[Sexo]]="Mujer",TblBrecha[[#This Row],[Salario anual NORMALIZADO]],"")</f>
        <v/>
      </c>
      <c r="L43" s="234" t="str">
        <f>IF(TblBrecha[[#This Row],[Sexo]]="Hombre",1,"")</f>
        <v/>
      </c>
      <c r="M43" s="234" t="str">
        <f>IF(TblBrecha[[#This Row],[Sexo]]="Mujer",1,"")</f>
        <v/>
      </c>
    </row>
    <row r="44" spans="1:13" x14ac:dyDescent="0.25">
      <c r="A44" s="228"/>
      <c r="B44" s="228"/>
      <c r="C44" s="229"/>
      <c r="D44" s="230"/>
      <c r="E44" s="231" t="str">
        <f>IFERROR(VLOOKUP(TblBrecha[[#This Row],[Puesto]],TblPuestos[],2,0),"")</f>
        <v/>
      </c>
      <c r="F44" s="231" t="str">
        <f>IFERROR(VLOOKUP(TblBrecha[[#This Row],[Puesto]],TblListPuestos[],MATCH("Puntos totales",TblListPuestos[#Headers],0),0),"")</f>
        <v/>
      </c>
      <c r="G44" s="141" t="str">
        <f>IFERROR(VLOOKUP(VLOOKUP(TblBrecha[[#This Row],[Puesto]],TblPuestos_bis[],4,0),TblGrupoProfesional_bis[],3,0),"")</f>
        <v/>
      </c>
      <c r="H44" s="235" t="str">
        <f>IFERROR(VLOOKUP(TblBrecha[[#This Row],[Puesto]],TblPuestos_bis[],6,0),"")</f>
        <v/>
      </c>
      <c r="I44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4" s="232" t="str">
        <f>IF(TblBrecha[[#This Row],[Sexo]]="Hombre",TblBrecha[[#This Row],[Salario anual NORMALIZADO]],"")</f>
        <v/>
      </c>
      <c r="K44" s="232" t="str">
        <f>IF(TblBrecha[[#This Row],[Sexo]]="Mujer",TblBrecha[[#This Row],[Salario anual NORMALIZADO]],"")</f>
        <v/>
      </c>
      <c r="L44" s="234" t="str">
        <f>IF(TblBrecha[[#This Row],[Sexo]]="Hombre",1,"")</f>
        <v/>
      </c>
      <c r="M44" s="234" t="str">
        <f>IF(TblBrecha[[#This Row],[Sexo]]="Mujer",1,"")</f>
        <v/>
      </c>
    </row>
    <row r="45" spans="1:13" x14ac:dyDescent="0.25">
      <c r="A45" s="228"/>
      <c r="B45" s="228"/>
      <c r="C45" s="229"/>
      <c r="D45" s="230"/>
      <c r="E45" s="231" t="str">
        <f>IFERROR(VLOOKUP(TblBrecha[[#This Row],[Puesto]],TblPuestos[],2,0),"")</f>
        <v/>
      </c>
      <c r="F45" s="231" t="str">
        <f>IFERROR(VLOOKUP(TblBrecha[[#This Row],[Puesto]],TblListPuestos[],MATCH("Puntos totales",TblListPuestos[#Headers],0),0),"")</f>
        <v/>
      </c>
      <c r="G45" s="141" t="str">
        <f>IFERROR(VLOOKUP(VLOOKUP(TblBrecha[[#This Row],[Puesto]],TblPuestos_bis[],4,0),TblGrupoProfesional_bis[],3,0),"")</f>
        <v/>
      </c>
      <c r="H45" s="235" t="str">
        <f>IFERROR(VLOOKUP(TblBrecha[[#This Row],[Puesto]],TblPuestos_bis[],6,0),"")</f>
        <v/>
      </c>
      <c r="I45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5" s="232" t="str">
        <f>IF(TblBrecha[[#This Row],[Sexo]]="Hombre",TblBrecha[[#This Row],[Salario anual NORMALIZADO]],"")</f>
        <v/>
      </c>
      <c r="K45" s="232" t="str">
        <f>IF(TblBrecha[[#This Row],[Sexo]]="Mujer",TblBrecha[[#This Row],[Salario anual NORMALIZADO]],"")</f>
        <v/>
      </c>
      <c r="L45" s="234" t="str">
        <f>IF(TblBrecha[[#This Row],[Sexo]]="Hombre",1,"")</f>
        <v/>
      </c>
      <c r="M45" s="234" t="str">
        <f>IF(TblBrecha[[#This Row],[Sexo]]="Mujer",1,"")</f>
        <v/>
      </c>
    </row>
    <row r="46" spans="1:13" x14ac:dyDescent="0.25">
      <c r="A46" s="228"/>
      <c r="B46" s="228"/>
      <c r="C46" s="229"/>
      <c r="D46" s="230"/>
      <c r="E46" s="231" t="str">
        <f>IFERROR(VLOOKUP(TblBrecha[[#This Row],[Puesto]],TblPuestos[],2,0),"")</f>
        <v/>
      </c>
      <c r="F46" s="231" t="str">
        <f>IFERROR(VLOOKUP(TblBrecha[[#This Row],[Puesto]],TblListPuestos[],MATCH("Puntos totales",TblListPuestos[#Headers],0),0),"")</f>
        <v/>
      </c>
      <c r="G46" s="141" t="str">
        <f>IFERROR(VLOOKUP(VLOOKUP(TblBrecha[[#This Row],[Puesto]],TblPuestos_bis[],4,0),TblGrupoProfesional_bis[],3,0),"")</f>
        <v/>
      </c>
      <c r="H46" s="235" t="str">
        <f>IFERROR(VLOOKUP(TblBrecha[[#This Row],[Puesto]],TblPuestos_bis[],6,0),"")</f>
        <v/>
      </c>
      <c r="I46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6" s="232" t="str">
        <f>IF(TblBrecha[[#This Row],[Sexo]]="Hombre",TblBrecha[[#This Row],[Salario anual NORMALIZADO]],"")</f>
        <v/>
      </c>
      <c r="K46" s="232" t="str">
        <f>IF(TblBrecha[[#This Row],[Sexo]]="Mujer",TblBrecha[[#This Row],[Salario anual NORMALIZADO]],"")</f>
        <v/>
      </c>
      <c r="L46" s="234" t="str">
        <f>IF(TblBrecha[[#This Row],[Sexo]]="Hombre",1,"")</f>
        <v/>
      </c>
      <c r="M46" s="234" t="str">
        <f>IF(TblBrecha[[#This Row],[Sexo]]="Mujer",1,"")</f>
        <v/>
      </c>
    </row>
    <row r="47" spans="1:13" x14ac:dyDescent="0.25">
      <c r="A47" s="228"/>
      <c r="B47" s="228"/>
      <c r="C47" s="229"/>
      <c r="D47" s="230"/>
      <c r="E47" s="231" t="str">
        <f>IFERROR(VLOOKUP(TblBrecha[[#This Row],[Puesto]],TblPuestos[],2,0),"")</f>
        <v/>
      </c>
      <c r="F47" s="231" t="str">
        <f>IFERROR(VLOOKUP(TblBrecha[[#This Row],[Puesto]],TblListPuestos[],MATCH("Puntos totales",TblListPuestos[#Headers],0),0),"")</f>
        <v/>
      </c>
      <c r="G47" s="141" t="str">
        <f>IFERROR(VLOOKUP(VLOOKUP(TblBrecha[[#This Row],[Puesto]],TblPuestos_bis[],4,0),TblGrupoProfesional_bis[],3,0),"")</f>
        <v/>
      </c>
      <c r="H47" s="235" t="str">
        <f>IFERROR(VLOOKUP(TblBrecha[[#This Row],[Puesto]],TblPuestos_bis[],6,0),"")</f>
        <v/>
      </c>
      <c r="I47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7" s="232" t="str">
        <f>IF(TblBrecha[[#This Row],[Sexo]]="Hombre",TblBrecha[[#This Row],[Salario anual NORMALIZADO]],"")</f>
        <v/>
      </c>
      <c r="K47" s="232" t="str">
        <f>IF(TblBrecha[[#This Row],[Sexo]]="Mujer",TblBrecha[[#This Row],[Salario anual NORMALIZADO]],"")</f>
        <v/>
      </c>
      <c r="L47" s="234" t="str">
        <f>IF(TblBrecha[[#This Row],[Sexo]]="Hombre",1,"")</f>
        <v/>
      </c>
      <c r="M47" s="234" t="str">
        <f>IF(TblBrecha[[#This Row],[Sexo]]="Mujer",1,"")</f>
        <v/>
      </c>
    </row>
    <row r="48" spans="1:13" x14ac:dyDescent="0.25">
      <c r="A48" s="228"/>
      <c r="B48" s="228"/>
      <c r="C48" s="229"/>
      <c r="D48" s="230"/>
      <c r="E48" s="231" t="str">
        <f>IFERROR(VLOOKUP(TblBrecha[[#This Row],[Puesto]],TblPuestos[],2,0),"")</f>
        <v/>
      </c>
      <c r="F48" s="231" t="str">
        <f>IFERROR(VLOOKUP(TblBrecha[[#This Row],[Puesto]],TblListPuestos[],MATCH("Puntos totales",TblListPuestos[#Headers],0),0),"")</f>
        <v/>
      </c>
      <c r="G48" s="141" t="str">
        <f>IFERROR(VLOOKUP(VLOOKUP(TblBrecha[[#This Row],[Puesto]],TblPuestos_bis[],4,0),TblGrupoProfesional_bis[],3,0),"")</f>
        <v/>
      </c>
      <c r="H48" s="235" t="str">
        <f>IFERROR(VLOOKUP(TblBrecha[[#This Row],[Puesto]],TblPuestos_bis[],6,0),"")</f>
        <v/>
      </c>
      <c r="I48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8" s="232" t="str">
        <f>IF(TblBrecha[[#This Row],[Sexo]]="Hombre",TblBrecha[[#This Row],[Salario anual NORMALIZADO]],"")</f>
        <v/>
      </c>
      <c r="K48" s="232" t="str">
        <f>IF(TblBrecha[[#This Row],[Sexo]]="Mujer",TblBrecha[[#This Row],[Salario anual NORMALIZADO]],"")</f>
        <v/>
      </c>
      <c r="L48" s="234" t="str">
        <f>IF(TblBrecha[[#This Row],[Sexo]]="Hombre",1,"")</f>
        <v/>
      </c>
      <c r="M48" s="234" t="str">
        <f>IF(TblBrecha[[#This Row],[Sexo]]="Mujer",1,"")</f>
        <v/>
      </c>
    </row>
    <row r="49" spans="1:13" x14ac:dyDescent="0.25">
      <c r="A49" s="228"/>
      <c r="B49" s="228"/>
      <c r="C49" s="229"/>
      <c r="D49" s="230"/>
      <c r="E49" s="231" t="str">
        <f>IFERROR(VLOOKUP(TblBrecha[[#This Row],[Puesto]],TblPuestos[],2,0),"")</f>
        <v/>
      </c>
      <c r="F49" s="231" t="str">
        <f>IFERROR(VLOOKUP(TblBrecha[[#This Row],[Puesto]],TblListPuestos[],MATCH("Puntos totales",TblListPuestos[#Headers],0),0),"")</f>
        <v/>
      </c>
      <c r="G49" s="141" t="str">
        <f>IFERROR(VLOOKUP(VLOOKUP(TblBrecha[[#This Row],[Puesto]],TblPuestos_bis[],4,0),TblGrupoProfesional_bis[],3,0),"")</f>
        <v/>
      </c>
      <c r="H49" s="235" t="str">
        <f>IFERROR(VLOOKUP(TblBrecha[[#This Row],[Puesto]],TblPuestos_bis[],6,0),"")</f>
        <v/>
      </c>
      <c r="I49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49" s="232" t="str">
        <f>IF(TblBrecha[[#This Row],[Sexo]]="Hombre",TblBrecha[[#This Row],[Salario anual NORMALIZADO]],"")</f>
        <v/>
      </c>
      <c r="K49" s="232" t="str">
        <f>IF(TblBrecha[[#This Row],[Sexo]]="Mujer",TblBrecha[[#This Row],[Salario anual NORMALIZADO]],"")</f>
        <v/>
      </c>
      <c r="L49" s="234" t="str">
        <f>IF(TblBrecha[[#This Row],[Sexo]]="Hombre",1,"")</f>
        <v/>
      </c>
      <c r="M49" s="234" t="str">
        <f>IF(TblBrecha[[#This Row],[Sexo]]="Mujer",1,"")</f>
        <v/>
      </c>
    </row>
    <row r="50" spans="1:13" x14ac:dyDescent="0.25">
      <c r="A50" s="228"/>
      <c r="B50" s="228"/>
      <c r="C50" s="229"/>
      <c r="D50" s="230"/>
      <c r="E50" s="231" t="str">
        <f>IFERROR(VLOOKUP(TblBrecha[[#This Row],[Puesto]],TblPuestos[],2,0),"")</f>
        <v/>
      </c>
      <c r="F50" s="231" t="str">
        <f>IFERROR(VLOOKUP(TblBrecha[[#This Row],[Puesto]],TblListPuestos[],MATCH("Puntos totales",TblListPuestos[#Headers],0),0),"")</f>
        <v/>
      </c>
      <c r="G50" s="141" t="str">
        <f>IFERROR(VLOOKUP(VLOOKUP(TblBrecha[[#This Row],[Puesto]],TblPuestos_bis[],4,0),TblGrupoProfesional_bis[],3,0),"")</f>
        <v/>
      </c>
      <c r="H50" s="235" t="str">
        <f>IFERROR(VLOOKUP(TblBrecha[[#This Row],[Puesto]],TblPuestos_bis[],6,0),"")</f>
        <v/>
      </c>
      <c r="I50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0" s="232" t="str">
        <f>IF(TblBrecha[[#This Row],[Sexo]]="Hombre",TblBrecha[[#This Row],[Salario anual NORMALIZADO]],"")</f>
        <v/>
      </c>
      <c r="K50" s="232" t="str">
        <f>IF(TblBrecha[[#This Row],[Sexo]]="Mujer",TblBrecha[[#This Row],[Salario anual NORMALIZADO]],"")</f>
        <v/>
      </c>
      <c r="L50" s="234" t="str">
        <f>IF(TblBrecha[[#This Row],[Sexo]]="Hombre",1,"")</f>
        <v/>
      </c>
      <c r="M50" s="234" t="str">
        <f>IF(TblBrecha[[#This Row],[Sexo]]="Mujer",1,"")</f>
        <v/>
      </c>
    </row>
    <row r="51" spans="1:13" x14ac:dyDescent="0.25">
      <c r="A51" s="228"/>
      <c r="B51" s="228"/>
      <c r="C51" s="229"/>
      <c r="D51" s="230"/>
      <c r="E51" s="231" t="str">
        <f>IFERROR(VLOOKUP(TblBrecha[[#This Row],[Puesto]],TblPuestos[],2,0),"")</f>
        <v/>
      </c>
      <c r="F51" s="231" t="str">
        <f>IFERROR(VLOOKUP(TblBrecha[[#This Row],[Puesto]],TblListPuestos[],MATCH("Puntos totales",TblListPuestos[#Headers],0),0),"")</f>
        <v/>
      </c>
      <c r="G51" s="141" t="str">
        <f>IFERROR(VLOOKUP(VLOOKUP(TblBrecha[[#This Row],[Puesto]],TblPuestos_bis[],4,0),TblGrupoProfesional_bis[],3,0),"")</f>
        <v/>
      </c>
      <c r="H51" s="235" t="str">
        <f>IFERROR(VLOOKUP(TblBrecha[[#This Row],[Puesto]],TblPuestos_bis[],6,0),"")</f>
        <v/>
      </c>
      <c r="I51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1" s="232" t="str">
        <f>IF(TblBrecha[[#This Row],[Sexo]]="Hombre",TblBrecha[[#This Row],[Salario anual NORMALIZADO]],"")</f>
        <v/>
      </c>
      <c r="K51" s="232" t="str">
        <f>IF(TblBrecha[[#This Row],[Sexo]]="Mujer",TblBrecha[[#This Row],[Salario anual NORMALIZADO]],"")</f>
        <v/>
      </c>
      <c r="L51" s="234" t="str">
        <f>IF(TblBrecha[[#This Row],[Sexo]]="Hombre",1,"")</f>
        <v/>
      </c>
      <c r="M51" s="234" t="str">
        <f>IF(TblBrecha[[#This Row],[Sexo]]="Mujer",1,"")</f>
        <v/>
      </c>
    </row>
    <row r="52" spans="1:13" x14ac:dyDescent="0.25">
      <c r="A52" s="228"/>
      <c r="B52" s="228"/>
      <c r="C52" s="229"/>
      <c r="D52" s="230"/>
      <c r="E52" s="231" t="str">
        <f>IFERROR(VLOOKUP(TblBrecha[[#This Row],[Puesto]],TblPuestos[],2,0),"")</f>
        <v/>
      </c>
      <c r="F52" s="231" t="str">
        <f>IFERROR(VLOOKUP(TblBrecha[[#This Row],[Puesto]],TblListPuestos[],MATCH("Puntos totales",TblListPuestos[#Headers],0),0),"")</f>
        <v/>
      </c>
      <c r="G52" s="141" t="str">
        <f>IFERROR(VLOOKUP(VLOOKUP(TblBrecha[[#This Row],[Puesto]],TblPuestos_bis[],4,0),TblGrupoProfesional_bis[],3,0),"")</f>
        <v/>
      </c>
      <c r="H52" s="235" t="str">
        <f>IFERROR(VLOOKUP(TblBrecha[[#This Row],[Puesto]],TblPuestos_bis[],6,0),"")</f>
        <v/>
      </c>
      <c r="I52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2" s="232" t="str">
        <f>IF(TblBrecha[[#This Row],[Sexo]]="Hombre",TblBrecha[[#This Row],[Salario anual NORMALIZADO]],"")</f>
        <v/>
      </c>
      <c r="K52" s="232" t="str">
        <f>IF(TblBrecha[[#This Row],[Sexo]]="Mujer",TblBrecha[[#This Row],[Salario anual NORMALIZADO]],"")</f>
        <v/>
      </c>
      <c r="L52" s="234" t="str">
        <f>IF(TblBrecha[[#This Row],[Sexo]]="Hombre",1,"")</f>
        <v/>
      </c>
      <c r="M52" s="234" t="str">
        <f>IF(TblBrecha[[#This Row],[Sexo]]="Mujer",1,"")</f>
        <v/>
      </c>
    </row>
    <row r="53" spans="1:13" x14ac:dyDescent="0.25">
      <c r="A53" s="228"/>
      <c r="B53" s="228"/>
      <c r="C53" s="229"/>
      <c r="D53" s="230"/>
      <c r="E53" s="231" t="str">
        <f>IFERROR(VLOOKUP(TblBrecha[[#This Row],[Puesto]],TblPuestos[],2,0),"")</f>
        <v/>
      </c>
      <c r="F53" s="231" t="str">
        <f>IFERROR(VLOOKUP(TblBrecha[[#This Row],[Puesto]],TblListPuestos[],MATCH("Puntos totales",TblListPuestos[#Headers],0),0),"")</f>
        <v/>
      </c>
      <c r="G53" s="141" t="str">
        <f>IFERROR(VLOOKUP(VLOOKUP(TblBrecha[[#This Row],[Puesto]],TblPuestos_bis[],4,0),TblGrupoProfesional_bis[],3,0),"")</f>
        <v/>
      </c>
      <c r="H53" s="235" t="str">
        <f>IFERROR(VLOOKUP(TblBrecha[[#This Row],[Puesto]],TblPuestos_bis[],6,0),"")</f>
        <v/>
      </c>
      <c r="I53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3" s="232" t="str">
        <f>IF(TblBrecha[[#This Row],[Sexo]]="Hombre",TblBrecha[[#This Row],[Salario anual NORMALIZADO]],"")</f>
        <v/>
      </c>
      <c r="K53" s="232" t="str">
        <f>IF(TblBrecha[[#This Row],[Sexo]]="Mujer",TblBrecha[[#This Row],[Salario anual NORMALIZADO]],"")</f>
        <v/>
      </c>
      <c r="L53" s="234" t="str">
        <f>IF(TblBrecha[[#This Row],[Sexo]]="Hombre",1,"")</f>
        <v/>
      </c>
      <c r="M53" s="234" t="str">
        <f>IF(TblBrecha[[#This Row],[Sexo]]="Mujer",1,"")</f>
        <v/>
      </c>
    </row>
    <row r="54" spans="1:13" x14ac:dyDescent="0.25">
      <c r="A54" s="228"/>
      <c r="B54" s="228"/>
      <c r="C54" s="229"/>
      <c r="D54" s="230"/>
      <c r="E54" s="231" t="str">
        <f>IFERROR(VLOOKUP(TblBrecha[[#This Row],[Puesto]],TblPuestos[],2,0),"")</f>
        <v/>
      </c>
      <c r="F54" s="231" t="str">
        <f>IFERROR(VLOOKUP(TblBrecha[[#This Row],[Puesto]],TblListPuestos[],MATCH("Puntos totales",TblListPuestos[#Headers],0),0),"")</f>
        <v/>
      </c>
      <c r="G54" s="141" t="str">
        <f>IFERROR(VLOOKUP(VLOOKUP(TblBrecha[[#This Row],[Puesto]],TblPuestos_bis[],4,0),TblGrupoProfesional_bis[],3,0),"")</f>
        <v/>
      </c>
      <c r="H54" s="235" t="str">
        <f>IFERROR(VLOOKUP(TblBrecha[[#This Row],[Puesto]],TblPuestos_bis[],6,0),"")</f>
        <v/>
      </c>
      <c r="I54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4" s="232" t="str">
        <f>IF(TblBrecha[[#This Row],[Sexo]]="Hombre",TblBrecha[[#This Row],[Salario anual NORMALIZADO]],"")</f>
        <v/>
      </c>
      <c r="K54" s="232" t="str">
        <f>IF(TblBrecha[[#This Row],[Sexo]]="Mujer",TblBrecha[[#This Row],[Salario anual NORMALIZADO]],"")</f>
        <v/>
      </c>
      <c r="L54" s="234" t="str">
        <f>IF(TblBrecha[[#This Row],[Sexo]]="Hombre",1,"")</f>
        <v/>
      </c>
      <c r="M54" s="234" t="str">
        <f>IF(TblBrecha[[#This Row],[Sexo]]="Mujer",1,"")</f>
        <v/>
      </c>
    </row>
    <row r="55" spans="1:13" x14ac:dyDescent="0.25">
      <c r="A55" s="228"/>
      <c r="B55" s="228"/>
      <c r="C55" s="229"/>
      <c r="D55" s="230"/>
      <c r="E55" s="231" t="str">
        <f>IFERROR(VLOOKUP(TblBrecha[[#This Row],[Puesto]],TblPuestos[],2,0),"")</f>
        <v/>
      </c>
      <c r="F55" s="231" t="str">
        <f>IFERROR(VLOOKUP(TblBrecha[[#This Row],[Puesto]],TblListPuestos[],MATCH("Puntos totales",TblListPuestos[#Headers],0),0),"")</f>
        <v/>
      </c>
      <c r="G55" s="141" t="str">
        <f>IFERROR(VLOOKUP(VLOOKUP(TblBrecha[[#This Row],[Puesto]],TblPuestos_bis[],4,0),TblGrupoProfesional_bis[],3,0),"")</f>
        <v/>
      </c>
      <c r="H55" s="235" t="str">
        <f>IFERROR(VLOOKUP(TblBrecha[[#This Row],[Puesto]],TblPuestos_bis[],6,0),"")</f>
        <v/>
      </c>
      <c r="I55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5" s="232" t="str">
        <f>IF(TblBrecha[[#This Row],[Sexo]]="Hombre",TblBrecha[[#This Row],[Salario anual NORMALIZADO]],"")</f>
        <v/>
      </c>
      <c r="K55" s="232" t="str">
        <f>IF(TblBrecha[[#This Row],[Sexo]]="Mujer",TblBrecha[[#This Row],[Salario anual NORMALIZADO]],"")</f>
        <v/>
      </c>
      <c r="L55" s="234" t="str">
        <f>IF(TblBrecha[[#This Row],[Sexo]]="Hombre",1,"")</f>
        <v/>
      </c>
      <c r="M55" s="234" t="str">
        <f>IF(TblBrecha[[#This Row],[Sexo]]="Mujer",1,"")</f>
        <v/>
      </c>
    </row>
    <row r="56" spans="1:13" x14ac:dyDescent="0.25">
      <c r="A56" s="228"/>
      <c r="B56" s="228"/>
      <c r="C56" s="229"/>
      <c r="D56" s="230"/>
      <c r="E56" s="231" t="str">
        <f>IFERROR(VLOOKUP(TblBrecha[[#This Row],[Puesto]],TblPuestos[],2,0),"")</f>
        <v/>
      </c>
      <c r="F56" s="231" t="str">
        <f>IFERROR(VLOOKUP(TblBrecha[[#This Row],[Puesto]],TblListPuestos[],MATCH("Puntos totales",TblListPuestos[#Headers],0),0),"")</f>
        <v/>
      </c>
      <c r="G56" s="141" t="str">
        <f>IFERROR(VLOOKUP(VLOOKUP(TblBrecha[[#This Row],[Puesto]],TblPuestos_bis[],4,0),TblGrupoProfesional_bis[],3,0),"")</f>
        <v/>
      </c>
      <c r="H56" s="235" t="str">
        <f>IFERROR(VLOOKUP(TblBrecha[[#This Row],[Puesto]],TblPuestos_bis[],6,0),"")</f>
        <v/>
      </c>
      <c r="I56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6" s="232" t="str">
        <f>IF(TblBrecha[[#This Row],[Sexo]]="Hombre",TblBrecha[[#This Row],[Salario anual NORMALIZADO]],"")</f>
        <v/>
      </c>
      <c r="K56" s="232" t="str">
        <f>IF(TblBrecha[[#This Row],[Sexo]]="Mujer",TblBrecha[[#This Row],[Salario anual NORMALIZADO]],"")</f>
        <v/>
      </c>
      <c r="L56" s="234" t="str">
        <f>IF(TblBrecha[[#This Row],[Sexo]]="Hombre",1,"")</f>
        <v/>
      </c>
      <c r="M56" s="234" t="str">
        <f>IF(TblBrecha[[#This Row],[Sexo]]="Mujer",1,"")</f>
        <v/>
      </c>
    </row>
    <row r="57" spans="1:13" x14ac:dyDescent="0.25">
      <c r="A57" s="228"/>
      <c r="B57" s="228"/>
      <c r="C57" s="229"/>
      <c r="D57" s="230"/>
      <c r="E57" s="231" t="str">
        <f>IFERROR(VLOOKUP(TblBrecha[[#This Row],[Puesto]],TblPuestos[],2,0),"")</f>
        <v/>
      </c>
      <c r="F57" s="231" t="str">
        <f>IFERROR(VLOOKUP(TblBrecha[[#This Row],[Puesto]],TblListPuestos[],MATCH("Puntos totales",TblListPuestos[#Headers],0),0),"")</f>
        <v/>
      </c>
      <c r="G57" s="141" t="str">
        <f>IFERROR(VLOOKUP(VLOOKUP(TblBrecha[[#This Row],[Puesto]],TblPuestos_bis[],4,0),TblGrupoProfesional_bis[],3,0),"")</f>
        <v/>
      </c>
      <c r="H57" s="235" t="str">
        <f>IFERROR(VLOOKUP(TblBrecha[[#This Row],[Puesto]],TblPuestos_bis[],6,0),"")</f>
        <v/>
      </c>
      <c r="I57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7" s="232" t="str">
        <f>IF(TblBrecha[[#This Row],[Sexo]]="Hombre",TblBrecha[[#This Row],[Salario anual NORMALIZADO]],"")</f>
        <v/>
      </c>
      <c r="K57" s="232" t="str">
        <f>IF(TblBrecha[[#This Row],[Sexo]]="Mujer",TblBrecha[[#This Row],[Salario anual NORMALIZADO]],"")</f>
        <v/>
      </c>
      <c r="L57" s="234" t="str">
        <f>IF(TblBrecha[[#This Row],[Sexo]]="Hombre",1,"")</f>
        <v/>
      </c>
      <c r="M57" s="234" t="str">
        <f>IF(TblBrecha[[#This Row],[Sexo]]="Mujer",1,"")</f>
        <v/>
      </c>
    </row>
    <row r="58" spans="1:13" x14ac:dyDescent="0.25">
      <c r="A58" s="228"/>
      <c r="B58" s="228"/>
      <c r="C58" s="229"/>
      <c r="D58" s="230"/>
      <c r="E58" s="231" t="str">
        <f>IFERROR(VLOOKUP(TblBrecha[[#This Row],[Puesto]],TblPuestos[],2,0),"")</f>
        <v/>
      </c>
      <c r="F58" s="231" t="str">
        <f>IFERROR(VLOOKUP(TblBrecha[[#This Row],[Puesto]],TblListPuestos[],MATCH("Puntos totales",TblListPuestos[#Headers],0),0),"")</f>
        <v/>
      </c>
      <c r="G58" s="141" t="str">
        <f>IFERROR(VLOOKUP(VLOOKUP(TblBrecha[[#This Row],[Puesto]],TblPuestos_bis[],4,0),TblGrupoProfesional_bis[],3,0),"")</f>
        <v/>
      </c>
      <c r="H58" s="235" t="str">
        <f>IFERROR(VLOOKUP(TblBrecha[[#This Row],[Puesto]],TblPuestos_bis[],6,0),"")</f>
        <v/>
      </c>
      <c r="I58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8" s="232" t="str">
        <f>IF(TblBrecha[[#This Row],[Sexo]]="Hombre",TblBrecha[[#This Row],[Salario anual NORMALIZADO]],"")</f>
        <v/>
      </c>
      <c r="K58" s="232" t="str">
        <f>IF(TblBrecha[[#This Row],[Sexo]]="Mujer",TblBrecha[[#This Row],[Salario anual NORMALIZADO]],"")</f>
        <v/>
      </c>
      <c r="L58" s="234" t="str">
        <f>IF(TblBrecha[[#This Row],[Sexo]]="Hombre",1,"")</f>
        <v/>
      </c>
      <c r="M58" s="234" t="str">
        <f>IF(TblBrecha[[#This Row],[Sexo]]="Mujer",1,"")</f>
        <v/>
      </c>
    </row>
    <row r="59" spans="1:13" x14ac:dyDescent="0.25">
      <c r="A59" s="228"/>
      <c r="B59" s="228"/>
      <c r="C59" s="229"/>
      <c r="D59" s="230"/>
      <c r="E59" s="231" t="str">
        <f>IFERROR(VLOOKUP(TblBrecha[[#This Row],[Puesto]],TblPuestos[],2,0),"")</f>
        <v/>
      </c>
      <c r="F59" s="231" t="str">
        <f>IFERROR(VLOOKUP(TblBrecha[[#This Row],[Puesto]],TblListPuestos[],MATCH("Puntos totales",TblListPuestos[#Headers],0),0),"")</f>
        <v/>
      </c>
      <c r="G59" s="141" t="str">
        <f>IFERROR(VLOOKUP(VLOOKUP(TblBrecha[[#This Row],[Puesto]],TblPuestos_bis[],4,0),TblGrupoProfesional_bis[],3,0),"")</f>
        <v/>
      </c>
      <c r="H59" s="235" t="str">
        <f>IFERROR(VLOOKUP(TblBrecha[[#This Row],[Puesto]],TblPuestos_bis[],6,0),"")</f>
        <v/>
      </c>
      <c r="I59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59" s="232" t="str">
        <f>IF(TblBrecha[[#This Row],[Sexo]]="Hombre",TblBrecha[[#This Row],[Salario anual NORMALIZADO]],"")</f>
        <v/>
      </c>
      <c r="K59" s="232" t="str">
        <f>IF(TblBrecha[[#This Row],[Sexo]]="Mujer",TblBrecha[[#This Row],[Salario anual NORMALIZADO]],"")</f>
        <v/>
      </c>
      <c r="L59" s="234" t="str">
        <f>IF(TblBrecha[[#This Row],[Sexo]]="Hombre",1,"")</f>
        <v/>
      </c>
      <c r="M59" s="234" t="str">
        <f>IF(TblBrecha[[#This Row],[Sexo]]="Mujer",1,"")</f>
        <v/>
      </c>
    </row>
    <row r="60" spans="1:13" x14ac:dyDescent="0.25">
      <c r="A60" s="228"/>
      <c r="B60" s="228"/>
      <c r="C60" s="229"/>
      <c r="D60" s="230"/>
      <c r="E60" s="231" t="str">
        <f>IFERROR(VLOOKUP(TblBrecha[[#This Row],[Puesto]],TblPuestos[],2,0),"")</f>
        <v/>
      </c>
      <c r="F60" s="231" t="str">
        <f>IFERROR(VLOOKUP(TblBrecha[[#This Row],[Puesto]],TblListPuestos[],MATCH("Puntos totales",TblListPuestos[#Headers],0),0),"")</f>
        <v/>
      </c>
      <c r="G60" s="141" t="str">
        <f>IFERROR(VLOOKUP(VLOOKUP(TblBrecha[[#This Row],[Puesto]],TblPuestos_bis[],4,0),TblGrupoProfesional_bis[],3,0),"")</f>
        <v/>
      </c>
      <c r="H60" s="235" t="str">
        <f>IFERROR(VLOOKUP(TblBrecha[[#This Row],[Puesto]],TblPuestos_bis[],6,0),"")</f>
        <v/>
      </c>
      <c r="I60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0" s="232" t="str">
        <f>IF(TblBrecha[[#This Row],[Sexo]]="Hombre",TblBrecha[[#This Row],[Salario anual NORMALIZADO]],"")</f>
        <v/>
      </c>
      <c r="K60" s="232" t="str">
        <f>IF(TblBrecha[[#This Row],[Sexo]]="Mujer",TblBrecha[[#This Row],[Salario anual NORMALIZADO]],"")</f>
        <v/>
      </c>
      <c r="L60" s="234" t="str">
        <f>IF(TblBrecha[[#This Row],[Sexo]]="Hombre",1,"")</f>
        <v/>
      </c>
      <c r="M60" s="234" t="str">
        <f>IF(TblBrecha[[#This Row],[Sexo]]="Mujer",1,"")</f>
        <v/>
      </c>
    </row>
    <row r="61" spans="1:13" x14ac:dyDescent="0.25">
      <c r="A61" s="228"/>
      <c r="B61" s="228"/>
      <c r="C61" s="229"/>
      <c r="D61" s="230"/>
      <c r="E61" s="231" t="str">
        <f>IFERROR(VLOOKUP(TblBrecha[[#This Row],[Puesto]],TblPuestos[],2,0),"")</f>
        <v/>
      </c>
      <c r="F61" s="231" t="str">
        <f>IFERROR(VLOOKUP(TblBrecha[[#This Row],[Puesto]],TblListPuestos[],MATCH("Puntos totales",TblListPuestos[#Headers],0),0),"")</f>
        <v/>
      </c>
      <c r="G61" s="141" t="str">
        <f>IFERROR(VLOOKUP(VLOOKUP(TblBrecha[[#This Row],[Puesto]],TblPuestos_bis[],4,0),TblGrupoProfesional_bis[],3,0),"")</f>
        <v/>
      </c>
      <c r="H61" s="235" t="str">
        <f>IFERROR(VLOOKUP(TblBrecha[[#This Row],[Puesto]],TblPuestos_bis[],6,0),"")</f>
        <v/>
      </c>
      <c r="I61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1" s="232" t="str">
        <f>IF(TblBrecha[[#This Row],[Sexo]]="Hombre",TblBrecha[[#This Row],[Salario anual NORMALIZADO]],"")</f>
        <v/>
      </c>
      <c r="K61" s="232" t="str">
        <f>IF(TblBrecha[[#This Row],[Sexo]]="Mujer",TblBrecha[[#This Row],[Salario anual NORMALIZADO]],"")</f>
        <v/>
      </c>
      <c r="L61" s="234" t="str">
        <f>IF(TblBrecha[[#This Row],[Sexo]]="Hombre",1,"")</f>
        <v/>
      </c>
      <c r="M61" s="234" t="str">
        <f>IF(TblBrecha[[#This Row],[Sexo]]="Mujer",1,"")</f>
        <v/>
      </c>
    </row>
    <row r="62" spans="1:13" x14ac:dyDescent="0.25">
      <c r="A62" s="228"/>
      <c r="B62" s="228"/>
      <c r="C62" s="229"/>
      <c r="D62" s="230"/>
      <c r="E62" s="231" t="str">
        <f>IFERROR(VLOOKUP(TblBrecha[[#This Row],[Puesto]],TblPuestos[],2,0),"")</f>
        <v/>
      </c>
      <c r="F62" s="231" t="str">
        <f>IFERROR(VLOOKUP(TblBrecha[[#This Row],[Puesto]],TblListPuestos[],MATCH("Puntos totales",TblListPuestos[#Headers],0),0),"")</f>
        <v/>
      </c>
      <c r="G62" s="141" t="str">
        <f>IFERROR(VLOOKUP(VLOOKUP(TblBrecha[[#This Row],[Puesto]],TblPuestos_bis[],4,0),TblGrupoProfesional_bis[],3,0),"")</f>
        <v/>
      </c>
      <c r="H62" s="235" t="str">
        <f>IFERROR(VLOOKUP(TblBrecha[[#This Row],[Puesto]],TblPuestos_bis[],6,0),"")</f>
        <v/>
      </c>
      <c r="I62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2" s="232" t="str">
        <f>IF(TblBrecha[[#This Row],[Sexo]]="Hombre",TblBrecha[[#This Row],[Salario anual NORMALIZADO]],"")</f>
        <v/>
      </c>
      <c r="K62" s="232" t="str">
        <f>IF(TblBrecha[[#This Row],[Sexo]]="Mujer",TblBrecha[[#This Row],[Salario anual NORMALIZADO]],"")</f>
        <v/>
      </c>
      <c r="L62" s="234" t="str">
        <f>IF(TblBrecha[[#This Row],[Sexo]]="Hombre",1,"")</f>
        <v/>
      </c>
      <c r="M62" s="234" t="str">
        <f>IF(TblBrecha[[#This Row],[Sexo]]="Mujer",1,"")</f>
        <v/>
      </c>
    </row>
    <row r="63" spans="1:13" x14ac:dyDescent="0.25">
      <c r="A63" s="228"/>
      <c r="B63" s="228"/>
      <c r="C63" s="229"/>
      <c r="D63" s="230"/>
      <c r="E63" s="231" t="str">
        <f>IFERROR(VLOOKUP(TblBrecha[[#This Row],[Puesto]],TblPuestos[],2,0),"")</f>
        <v/>
      </c>
      <c r="F63" s="231" t="str">
        <f>IFERROR(VLOOKUP(TblBrecha[[#This Row],[Puesto]],TblListPuestos[],MATCH("Puntos totales",TblListPuestos[#Headers],0),0),"")</f>
        <v/>
      </c>
      <c r="G63" s="141" t="str">
        <f>IFERROR(VLOOKUP(VLOOKUP(TblBrecha[[#This Row],[Puesto]],TblPuestos_bis[],4,0),TblGrupoProfesional_bis[],3,0),"")</f>
        <v/>
      </c>
      <c r="H63" s="235" t="str">
        <f>IFERROR(VLOOKUP(TblBrecha[[#This Row],[Puesto]],TblPuestos_bis[],6,0),"")</f>
        <v/>
      </c>
      <c r="I63" s="23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3" s="232" t="str">
        <f>IF(TblBrecha[[#This Row],[Sexo]]="Hombre",TblBrecha[[#This Row],[Salario anual NORMALIZADO]],"")</f>
        <v/>
      </c>
      <c r="K63" s="232" t="str">
        <f>IF(TblBrecha[[#This Row],[Sexo]]="Mujer",TblBrecha[[#This Row],[Salario anual NORMALIZADO]],"")</f>
        <v/>
      </c>
      <c r="L63" s="234" t="str">
        <f>IF(TblBrecha[[#This Row],[Sexo]]="Hombre",1,"")</f>
        <v/>
      </c>
      <c r="M63" s="234" t="str">
        <f>IF(TblBrecha[[#This Row],[Sexo]]="Mujer",1,"")</f>
        <v/>
      </c>
    </row>
    <row r="64" spans="1:13" x14ac:dyDescent="0.25">
      <c r="A64" s="228"/>
      <c r="B64" s="228"/>
      <c r="C64" s="229"/>
      <c r="D64" s="230"/>
      <c r="E64" s="231" t="str">
        <f>IFERROR(VLOOKUP(TblBrecha[[#This Row],[Puesto]],TblPuestos[],2,0),"")</f>
        <v/>
      </c>
      <c r="F64" s="236" t="str">
        <f>IFERROR(VLOOKUP(TblBrecha[[#This Row],[Puesto]],TblListPuestos[],MATCH("Puntos totales",TblListPuestos[#Headers],0),0),"")</f>
        <v/>
      </c>
      <c r="G64" s="142" t="str">
        <f>IFERROR(VLOOKUP(VLOOKUP(TblBrecha[[#This Row],[Puesto]],TblPuestos_bis[],4,0),TblGrupoProfesional_bis[],3,0),"")</f>
        <v/>
      </c>
      <c r="H64" s="259" t="str">
        <f>IFERROR(VLOOKUP(TblBrecha[[#This Row],[Puesto]],TblPuestos_bis[],6,0),"")</f>
        <v/>
      </c>
      <c r="I64" s="25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4" s="237" t="str">
        <f>IF(TblBrecha[[#This Row],[Sexo]]="Hombre",TblBrecha[[#This Row],[Salario anual NORMALIZADO]],"")</f>
        <v/>
      </c>
      <c r="K64" s="237" t="str">
        <f>IF(TblBrecha[[#This Row],[Sexo]]="Mujer",TblBrecha[[#This Row],[Salario anual NORMALIZADO]],"")</f>
        <v/>
      </c>
      <c r="L64" s="238" t="str">
        <f>IF(TblBrecha[[#This Row],[Sexo]]="Hombre",1,"")</f>
        <v/>
      </c>
      <c r="M64" s="238" t="str">
        <f>IF(TblBrecha[[#This Row],[Sexo]]="Mujer",1,"")</f>
        <v/>
      </c>
    </row>
    <row r="65" spans="1:13" x14ac:dyDescent="0.25">
      <c r="A65" s="228"/>
      <c r="B65" s="228"/>
      <c r="C65" s="229"/>
      <c r="D65" s="230"/>
      <c r="E65" s="231" t="str">
        <f>IFERROR(VLOOKUP(TblBrecha[[#This Row],[Puesto]],TblPuestos[],2,0),"")</f>
        <v/>
      </c>
      <c r="F65" s="236" t="str">
        <f>IFERROR(VLOOKUP(TblBrecha[[#This Row],[Puesto]],TblListPuestos[],MATCH("Puntos totales",TblListPuestos[#Headers],0),0),"")</f>
        <v/>
      </c>
      <c r="G65" s="142" t="str">
        <f>IFERROR(VLOOKUP(VLOOKUP(TblBrecha[[#This Row],[Puesto]],TblPuestos_bis[],4,0),TblGrupoProfesional_bis[],3,0),"")</f>
        <v/>
      </c>
      <c r="H65" s="259" t="str">
        <f>IFERROR(VLOOKUP(TblBrecha[[#This Row],[Puesto]],TblPuestos_bis[],6,0),"")</f>
        <v/>
      </c>
      <c r="I65" s="25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5" s="237" t="str">
        <f>IF(TblBrecha[[#This Row],[Sexo]]="Hombre",TblBrecha[[#This Row],[Salario anual NORMALIZADO]],"")</f>
        <v/>
      </c>
      <c r="K65" s="237" t="str">
        <f>IF(TblBrecha[[#This Row],[Sexo]]="Mujer",TblBrecha[[#This Row],[Salario anual NORMALIZADO]],"")</f>
        <v/>
      </c>
      <c r="L65" s="238" t="str">
        <f>IF(TblBrecha[[#This Row],[Sexo]]="Hombre",1,"")</f>
        <v/>
      </c>
      <c r="M65" s="238" t="str">
        <f>IF(TblBrecha[[#This Row],[Sexo]]="Mujer",1,"")</f>
        <v/>
      </c>
    </row>
    <row r="66" spans="1:13" x14ac:dyDescent="0.25">
      <c r="A66" s="228"/>
      <c r="B66" s="228"/>
      <c r="C66" s="229"/>
      <c r="D66" s="230"/>
      <c r="E66" s="231" t="str">
        <f>IFERROR(VLOOKUP(TblBrecha[[#This Row],[Puesto]],TblPuestos[],2,0),"")</f>
        <v/>
      </c>
      <c r="F66" s="236" t="str">
        <f>IFERROR(VLOOKUP(TblBrecha[[#This Row],[Puesto]],TblListPuestos[],MATCH("Puntos totales",TblListPuestos[#Headers],0),0),"")</f>
        <v/>
      </c>
      <c r="G66" s="142" t="str">
        <f>IFERROR(VLOOKUP(VLOOKUP(TblBrecha[[#This Row],[Puesto]],TblPuestos_bis[],4,0),TblGrupoProfesional_bis[],3,0),"")</f>
        <v/>
      </c>
      <c r="H66" s="259" t="str">
        <f>IFERROR(VLOOKUP(TblBrecha[[#This Row],[Puesto]],TblPuestos_bis[],6,0),"")</f>
        <v/>
      </c>
      <c r="I66" s="25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6" s="237" t="str">
        <f>IF(TblBrecha[[#This Row],[Sexo]]="Hombre",TblBrecha[[#This Row],[Salario anual NORMALIZADO]],"")</f>
        <v/>
      </c>
      <c r="K66" s="237" t="str">
        <f>IF(TblBrecha[[#This Row],[Sexo]]="Mujer",TblBrecha[[#This Row],[Salario anual NORMALIZADO]],"")</f>
        <v/>
      </c>
      <c r="L66" s="238" t="str">
        <f>IF(TblBrecha[[#This Row],[Sexo]]="Hombre",1,"")</f>
        <v/>
      </c>
      <c r="M66" s="238" t="str">
        <f>IF(TblBrecha[[#This Row],[Sexo]]="Mujer",1,"")</f>
        <v/>
      </c>
    </row>
    <row r="67" spans="1:13" x14ac:dyDescent="0.25">
      <c r="A67" s="228"/>
      <c r="B67" s="228"/>
      <c r="C67" s="229"/>
      <c r="D67" s="230"/>
      <c r="E67" s="231" t="str">
        <f>IFERROR(VLOOKUP(TblBrecha[[#This Row],[Puesto]],TblPuestos[],2,0),"")</f>
        <v/>
      </c>
      <c r="F67" s="236" t="str">
        <f>IFERROR(VLOOKUP(TblBrecha[[#This Row],[Puesto]],TblListPuestos[],MATCH("Puntos totales",TblListPuestos[#Headers],0),0),"")</f>
        <v/>
      </c>
      <c r="G67" s="143" t="str">
        <f>IFERROR(VLOOKUP(VLOOKUP(TblBrecha[[#This Row],[Puesto]],TblPuestos_bis[],4,0),TblGrupoProfesional_bis[],3,0),"")</f>
        <v/>
      </c>
      <c r="H67" s="239" t="str">
        <f>IFERROR(VLOOKUP(TblBrecha[[#This Row],[Puesto]],TblPuestos_bis[],6,0),"")</f>
        <v/>
      </c>
      <c r="I67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7" s="237" t="str">
        <f>IF(TblBrecha[[#This Row],[Sexo]]="Hombre",TblBrecha[[#This Row],[Salario anual NORMALIZADO]],"")</f>
        <v/>
      </c>
      <c r="K67" s="237" t="str">
        <f>IF(TblBrecha[[#This Row],[Sexo]]="Mujer",TblBrecha[[#This Row],[Salario anual NORMALIZADO]],"")</f>
        <v/>
      </c>
      <c r="L67" s="238" t="str">
        <f>IF(TblBrecha[[#This Row],[Sexo]]="Hombre",1,"")</f>
        <v/>
      </c>
      <c r="M67" s="238" t="str">
        <f>IF(TblBrecha[[#This Row],[Sexo]]="Mujer",1,"")</f>
        <v/>
      </c>
    </row>
    <row r="68" spans="1:13" x14ac:dyDescent="0.25">
      <c r="A68" s="228"/>
      <c r="B68" s="228"/>
      <c r="C68" s="229"/>
      <c r="D68" s="230"/>
      <c r="E68" s="231" t="str">
        <f>IFERROR(VLOOKUP(TblBrecha[[#This Row],[Puesto]],TblPuestos[],2,0),"")</f>
        <v/>
      </c>
      <c r="F68" s="236" t="str">
        <f>IFERROR(VLOOKUP(TblBrecha[[#This Row],[Puesto]],TblListPuestos[],MATCH("Puntos totales",TblListPuestos[#Headers],0),0),"")</f>
        <v/>
      </c>
      <c r="G68" s="143" t="str">
        <f>IFERROR(VLOOKUP(VLOOKUP(TblBrecha[[#This Row],[Puesto]],TblPuestos_bis[],4,0),TblGrupoProfesional_bis[],3,0),"")</f>
        <v/>
      </c>
      <c r="H68" s="239" t="str">
        <f>IFERROR(VLOOKUP(TblBrecha[[#This Row],[Puesto]],TblPuestos_bis[],6,0),"")</f>
        <v/>
      </c>
      <c r="I68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8" s="237" t="str">
        <f>IF(TblBrecha[[#This Row],[Sexo]]="Hombre",TblBrecha[[#This Row],[Salario anual NORMALIZADO]],"")</f>
        <v/>
      </c>
      <c r="K68" s="237" t="str">
        <f>IF(TblBrecha[[#This Row],[Sexo]]="Mujer",TblBrecha[[#This Row],[Salario anual NORMALIZADO]],"")</f>
        <v/>
      </c>
      <c r="L68" s="238" t="str">
        <f>IF(TblBrecha[[#This Row],[Sexo]]="Hombre",1,"")</f>
        <v/>
      </c>
      <c r="M68" s="238" t="str">
        <f>IF(TblBrecha[[#This Row],[Sexo]]="Mujer",1,"")</f>
        <v/>
      </c>
    </row>
    <row r="69" spans="1:13" x14ac:dyDescent="0.25">
      <c r="A69" s="228"/>
      <c r="B69" s="228"/>
      <c r="C69" s="229"/>
      <c r="D69" s="230"/>
      <c r="E69" s="231" t="str">
        <f>IFERROR(VLOOKUP(TblBrecha[[#This Row],[Puesto]],TblPuestos[],2,0),"")</f>
        <v/>
      </c>
      <c r="F69" s="236" t="str">
        <f>IFERROR(VLOOKUP(TblBrecha[[#This Row],[Puesto]],TblListPuestos[],MATCH("Puntos totales",TblListPuestos[#Headers],0),0),"")</f>
        <v/>
      </c>
      <c r="G69" s="143" t="str">
        <f>IFERROR(VLOOKUP(VLOOKUP(TblBrecha[[#This Row],[Puesto]],TblPuestos_bis[],4,0),TblGrupoProfesional_bis[],3,0),"")</f>
        <v/>
      </c>
      <c r="H69" s="239" t="str">
        <f>IFERROR(VLOOKUP(TblBrecha[[#This Row],[Puesto]],TblPuestos_bis[],6,0),"")</f>
        <v/>
      </c>
      <c r="I69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69" s="237" t="str">
        <f>IF(TblBrecha[[#This Row],[Sexo]]="Hombre",TblBrecha[[#This Row],[Salario anual NORMALIZADO]],"")</f>
        <v/>
      </c>
      <c r="K69" s="237" t="str">
        <f>IF(TblBrecha[[#This Row],[Sexo]]="Mujer",TblBrecha[[#This Row],[Salario anual NORMALIZADO]],"")</f>
        <v/>
      </c>
      <c r="L69" s="238" t="str">
        <f>IF(TblBrecha[[#This Row],[Sexo]]="Hombre",1,"")</f>
        <v/>
      </c>
      <c r="M69" s="238" t="str">
        <f>IF(TblBrecha[[#This Row],[Sexo]]="Mujer",1,"")</f>
        <v/>
      </c>
    </row>
    <row r="70" spans="1:13" x14ac:dyDescent="0.25">
      <c r="A70" s="228"/>
      <c r="B70" s="228"/>
      <c r="C70" s="229"/>
      <c r="D70" s="230"/>
      <c r="E70" s="231" t="str">
        <f>IFERROR(VLOOKUP(TblBrecha[[#This Row],[Puesto]],TblPuestos[],2,0),"")</f>
        <v/>
      </c>
      <c r="F70" s="236" t="str">
        <f>IFERROR(VLOOKUP(TblBrecha[[#This Row],[Puesto]],TblListPuestos[],MATCH("Puntos totales",TblListPuestos[#Headers],0),0),"")</f>
        <v/>
      </c>
      <c r="G70" s="143" t="str">
        <f>IFERROR(VLOOKUP(VLOOKUP(TblBrecha[[#This Row],[Puesto]],TblPuestos_bis[],4,0),TblGrupoProfesional_bis[],3,0),"")</f>
        <v/>
      </c>
      <c r="H70" s="239" t="str">
        <f>IFERROR(VLOOKUP(TblBrecha[[#This Row],[Puesto]],TblPuestos_bis[],6,0),"")</f>
        <v/>
      </c>
      <c r="I70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0" s="237" t="str">
        <f>IF(TblBrecha[[#This Row],[Sexo]]="Hombre",TblBrecha[[#This Row],[Salario anual NORMALIZADO]],"")</f>
        <v/>
      </c>
      <c r="K70" s="237" t="str">
        <f>IF(TblBrecha[[#This Row],[Sexo]]="Mujer",TblBrecha[[#This Row],[Salario anual NORMALIZADO]],"")</f>
        <v/>
      </c>
      <c r="L70" s="238" t="str">
        <f>IF(TblBrecha[[#This Row],[Sexo]]="Hombre",1,"")</f>
        <v/>
      </c>
      <c r="M70" s="238" t="str">
        <f>IF(TblBrecha[[#This Row],[Sexo]]="Mujer",1,"")</f>
        <v/>
      </c>
    </row>
    <row r="71" spans="1:13" x14ac:dyDescent="0.25">
      <c r="A71" s="228"/>
      <c r="B71" s="228"/>
      <c r="C71" s="229"/>
      <c r="D71" s="230"/>
      <c r="E71" s="231" t="str">
        <f>IFERROR(VLOOKUP(TblBrecha[[#This Row],[Puesto]],TblPuestos[],2,0),"")</f>
        <v/>
      </c>
      <c r="F71" s="236" t="str">
        <f>IFERROR(VLOOKUP(TblBrecha[[#This Row],[Puesto]],TblListPuestos[],MATCH("Puntos totales",TblListPuestos[#Headers],0),0),"")</f>
        <v/>
      </c>
      <c r="G71" s="143" t="str">
        <f>IFERROR(VLOOKUP(VLOOKUP(TblBrecha[[#This Row],[Puesto]],TblPuestos_bis[],4,0),TblGrupoProfesional_bis[],3,0),"")</f>
        <v/>
      </c>
      <c r="H71" s="239" t="str">
        <f>IFERROR(VLOOKUP(TblBrecha[[#This Row],[Puesto]],TblPuestos_bis[],6,0),"")</f>
        <v/>
      </c>
      <c r="I71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1" s="237" t="str">
        <f>IF(TblBrecha[[#This Row],[Sexo]]="Hombre",TblBrecha[[#This Row],[Salario anual NORMALIZADO]],"")</f>
        <v/>
      </c>
      <c r="K71" s="237" t="str">
        <f>IF(TblBrecha[[#This Row],[Sexo]]="Mujer",TblBrecha[[#This Row],[Salario anual NORMALIZADO]],"")</f>
        <v/>
      </c>
      <c r="L71" s="238" t="str">
        <f>IF(TblBrecha[[#This Row],[Sexo]]="Hombre",1,"")</f>
        <v/>
      </c>
      <c r="M71" s="238" t="str">
        <f>IF(TblBrecha[[#This Row],[Sexo]]="Mujer",1,"")</f>
        <v/>
      </c>
    </row>
    <row r="72" spans="1:13" x14ac:dyDescent="0.25">
      <c r="A72" s="228"/>
      <c r="B72" s="228"/>
      <c r="C72" s="229"/>
      <c r="D72" s="230"/>
      <c r="E72" s="231" t="str">
        <f>IFERROR(VLOOKUP(TblBrecha[[#This Row],[Puesto]],TblPuestos[],2,0),"")</f>
        <v/>
      </c>
      <c r="F72" s="236" t="str">
        <f>IFERROR(VLOOKUP(TblBrecha[[#This Row],[Puesto]],TblListPuestos[],MATCH("Puntos totales",TblListPuestos[#Headers],0),0),"")</f>
        <v/>
      </c>
      <c r="G72" s="143" t="str">
        <f>IFERROR(VLOOKUP(VLOOKUP(TblBrecha[[#This Row],[Puesto]],TblPuestos_bis[],4,0),TblGrupoProfesional_bis[],3,0),"")</f>
        <v/>
      </c>
      <c r="H72" s="239" t="str">
        <f>IFERROR(VLOOKUP(TblBrecha[[#This Row],[Puesto]],TblPuestos_bis[],6,0),"")</f>
        <v/>
      </c>
      <c r="I72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2" s="237" t="str">
        <f>IF(TblBrecha[[#This Row],[Sexo]]="Hombre",TblBrecha[[#This Row],[Salario anual NORMALIZADO]],"")</f>
        <v/>
      </c>
      <c r="K72" s="237" t="str">
        <f>IF(TblBrecha[[#This Row],[Sexo]]="Mujer",TblBrecha[[#This Row],[Salario anual NORMALIZADO]],"")</f>
        <v/>
      </c>
      <c r="L72" s="238" t="str">
        <f>IF(TblBrecha[[#This Row],[Sexo]]="Hombre",1,"")</f>
        <v/>
      </c>
      <c r="M72" s="238" t="str">
        <f>IF(TblBrecha[[#This Row],[Sexo]]="Mujer",1,"")</f>
        <v/>
      </c>
    </row>
    <row r="73" spans="1:13" x14ac:dyDescent="0.25">
      <c r="A73" s="228"/>
      <c r="B73" s="228"/>
      <c r="C73" s="229"/>
      <c r="D73" s="230"/>
      <c r="E73" s="231" t="str">
        <f>IFERROR(VLOOKUP(TblBrecha[[#This Row],[Puesto]],TblPuestos[],2,0),"")</f>
        <v/>
      </c>
      <c r="F73" s="236" t="str">
        <f>IFERROR(VLOOKUP(TblBrecha[[#This Row],[Puesto]],TblListPuestos[],MATCH("Puntos totales",TblListPuestos[#Headers],0),0),"")</f>
        <v/>
      </c>
      <c r="G73" s="143" t="str">
        <f>IFERROR(VLOOKUP(VLOOKUP(TblBrecha[[#This Row],[Puesto]],TblPuestos_bis[],4,0),TblGrupoProfesional_bis[],3,0),"")</f>
        <v/>
      </c>
      <c r="H73" s="239" t="str">
        <f>IFERROR(VLOOKUP(TblBrecha[[#This Row],[Puesto]],TblPuestos_bis[],6,0),"")</f>
        <v/>
      </c>
      <c r="I73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3" s="237" t="str">
        <f>IF(TblBrecha[[#This Row],[Sexo]]="Hombre",TblBrecha[[#This Row],[Salario anual NORMALIZADO]],"")</f>
        <v/>
      </c>
      <c r="K73" s="237" t="str">
        <f>IF(TblBrecha[[#This Row],[Sexo]]="Mujer",TblBrecha[[#This Row],[Salario anual NORMALIZADO]],"")</f>
        <v/>
      </c>
      <c r="L73" s="238" t="str">
        <f>IF(TblBrecha[[#This Row],[Sexo]]="Hombre",1,"")</f>
        <v/>
      </c>
      <c r="M73" s="238" t="str">
        <f>IF(TblBrecha[[#This Row],[Sexo]]="Mujer",1,"")</f>
        <v/>
      </c>
    </row>
    <row r="74" spans="1:13" x14ac:dyDescent="0.25">
      <c r="A74" s="228"/>
      <c r="B74" s="228"/>
      <c r="C74" s="229"/>
      <c r="D74" s="230"/>
      <c r="E74" s="231" t="str">
        <f>IFERROR(VLOOKUP(TblBrecha[[#This Row],[Puesto]],TblPuestos[],2,0),"")</f>
        <v/>
      </c>
      <c r="F74" s="236" t="str">
        <f>IFERROR(VLOOKUP(TblBrecha[[#This Row],[Puesto]],TblListPuestos[],MATCH("Puntos totales",TblListPuestos[#Headers],0),0),"")</f>
        <v/>
      </c>
      <c r="G74" s="143" t="str">
        <f>IFERROR(VLOOKUP(VLOOKUP(TblBrecha[[#This Row],[Puesto]],TblPuestos_bis[],4,0),TblGrupoProfesional_bis[],3,0),"")</f>
        <v/>
      </c>
      <c r="H74" s="239" t="str">
        <f>IFERROR(VLOOKUP(TblBrecha[[#This Row],[Puesto]],TblPuestos_bis[],6,0),"")</f>
        <v/>
      </c>
      <c r="I74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4" s="237" t="str">
        <f>IF(TblBrecha[[#This Row],[Sexo]]="Hombre",TblBrecha[[#This Row],[Salario anual NORMALIZADO]],"")</f>
        <v/>
      </c>
      <c r="K74" s="237" t="str">
        <f>IF(TblBrecha[[#This Row],[Sexo]]="Mujer",TblBrecha[[#This Row],[Salario anual NORMALIZADO]],"")</f>
        <v/>
      </c>
      <c r="L74" s="238" t="str">
        <f>IF(TblBrecha[[#This Row],[Sexo]]="Hombre",1,"")</f>
        <v/>
      </c>
      <c r="M74" s="238" t="str">
        <f>IF(TblBrecha[[#This Row],[Sexo]]="Mujer",1,"")</f>
        <v/>
      </c>
    </row>
    <row r="75" spans="1:13" x14ac:dyDescent="0.25">
      <c r="A75" s="228"/>
      <c r="B75" s="228"/>
      <c r="C75" s="229"/>
      <c r="D75" s="230"/>
      <c r="E75" s="231" t="str">
        <f>IFERROR(VLOOKUP(TblBrecha[[#This Row],[Puesto]],TblPuestos[],2,0),"")</f>
        <v/>
      </c>
      <c r="F75" s="236" t="str">
        <f>IFERROR(VLOOKUP(TblBrecha[[#This Row],[Puesto]],TblListPuestos[],MATCH("Puntos totales",TblListPuestos[#Headers],0),0),"")</f>
        <v/>
      </c>
      <c r="G75" s="143" t="str">
        <f>IFERROR(VLOOKUP(VLOOKUP(TblBrecha[[#This Row],[Puesto]],TblPuestos_bis[],4,0),TblGrupoProfesional_bis[],3,0),"")</f>
        <v/>
      </c>
      <c r="H75" s="239" t="str">
        <f>IFERROR(VLOOKUP(TblBrecha[[#This Row],[Puesto]],TblPuestos_bis[],6,0),"")</f>
        <v/>
      </c>
      <c r="I75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5" s="237" t="str">
        <f>IF(TblBrecha[[#This Row],[Sexo]]="Hombre",TblBrecha[[#This Row],[Salario anual NORMALIZADO]],"")</f>
        <v/>
      </c>
      <c r="K75" s="237" t="str">
        <f>IF(TblBrecha[[#This Row],[Sexo]]="Mujer",TblBrecha[[#This Row],[Salario anual NORMALIZADO]],"")</f>
        <v/>
      </c>
      <c r="L75" s="238" t="str">
        <f>IF(TblBrecha[[#This Row],[Sexo]]="Hombre",1,"")</f>
        <v/>
      </c>
      <c r="M75" s="238" t="str">
        <f>IF(TblBrecha[[#This Row],[Sexo]]="Mujer",1,"")</f>
        <v/>
      </c>
    </row>
    <row r="76" spans="1:13" x14ac:dyDescent="0.25">
      <c r="A76" s="228"/>
      <c r="B76" s="228"/>
      <c r="C76" s="229"/>
      <c r="D76" s="230"/>
      <c r="E76" s="231" t="str">
        <f>IFERROR(VLOOKUP(TblBrecha[[#This Row],[Puesto]],TblPuestos[],2,0),"")</f>
        <v/>
      </c>
      <c r="F76" s="236" t="str">
        <f>IFERROR(VLOOKUP(TblBrecha[[#This Row],[Puesto]],TblListPuestos[],MATCH("Puntos totales",TblListPuestos[#Headers],0),0),"")</f>
        <v/>
      </c>
      <c r="G76" s="143" t="str">
        <f>IFERROR(VLOOKUP(VLOOKUP(TblBrecha[[#This Row],[Puesto]],TblPuestos_bis[],4,0),TblGrupoProfesional_bis[],3,0),"")</f>
        <v/>
      </c>
      <c r="H76" s="239" t="str">
        <f>IFERROR(VLOOKUP(TblBrecha[[#This Row],[Puesto]],TblPuestos_bis[],6,0),"")</f>
        <v/>
      </c>
      <c r="I76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6" s="237" t="str">
        <f>IF(TblBrecha[[#This Row],[Sexo]]="Hombre",TblBrecha[[#This Row],[Salario anual NORMALIZADO]],"")</f>
        <v/>
      </c>
      <c r="K76" s="237" t="str">
        <f>IF(TblBrecha[[#This Row],[Sexo]]="Mujer",TblBrecha[[#This Row],[Salario anual NORMALIZADO]],"")</f>
        <v/>
      </c>
      <c r="L76" s="238" t="str">
        <f>IF(TblBrecha[[#This Row],[Sexo]]="Hombre",1,"")</f>
        <v/>
      </c>
      <c r="M76" s="238" t="str">
        <f>IF(TblBrecha[[#This Row],[Sexo]]="Mujer",1,"")</f>
        <v/>
      </c>
    </row>
    <row r="77" spans="1:13" x14ac:dyDescent="0.25">
      <c r="A77" s="228"/>
      <c r="B77" s="228"/>
      <c r="C77" s="229"/>
      <c r="D77" s="230"/>
      <c r="E77" s="231" t="str">
        <f>IFERROR(VLOOKUP(TblBrecha[[#This Row],[Puesto]],TblPuestos[],2,0),"")</f>
        <v/>
      </c>
      <c r="F77" s="236" t="str">
        <f>IFERROR(VLOOKUP(TblBrecha[[#This Row],[Puesto]],TblListPuestos[],MATCH("Puntos totales",TblListPuestos[#Headers],0),0),"")</f>
        <v/>
      </c>
      <c r="G77" s="143" t="str">
        <f>IFERROR(VLOOKUP(VLOOKUP(TblBrecha[[#This Row],[Puesto]],TblPuestos_bis[],4,0),TblGrupoProfesional_bis[],3,0),"")</f>
        <v/>
      </c>
      <c r="H77" s="239" t="str">
        <f>IFERROR(VLOOKUP(TblBrecha[[#This Row],[Puesto]],TblPuestos_bis[],6,0),"")</f>
        <v/>
      </c>
      <c r="I77" s="239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7" s="237" t="str">
        <f>IF(TblBrecha[[#This Row],[Sexo]]="Hombre",TblBrecha[[#This Row],[Salario anual NORMALIZADO]],"")</f>
        <v/>
      </c>
      <c r="K77" s="237" t="str">
        <f>IF(TblBrecha[[#This Row],[Sexo]]="Mujer",TblBrecha[[#This Row],[Salario anual NORMALIZADO]],"")</f>
        <v/>
      </c>
      <c r="L77" s="238" t="str">
        <f>IF(TblBrecha[[#This Row],[Sexo]]="Hombre",1,"")</f>
        <v/>
      </c>
      <c r="M77" s="238" t="str">
        <f>IF(TblBrecha[[#This Row],[Sexo]]="Mujer",1,"")</f>
        <v/>
      </c>
    </row>
    <row r="78" spans="1:13" x14ac:dyDescent="0.25">
      <c r="A78" s="240"/>
      <c r="B78" s="240"/>
      <c r="C78" s="241"/>
      <c r="D78" s="242"/>
      <c r="E78" s="243" t="str">
        <f>IFERROR(VLOOKUP(TblBrecha[[#This Row],[Puesto]],TblPuestos[],2,0),"")</f>
        <v/>
      </c>
      <c r="F78" s="244" t="str">
        <f>IFERROR(VLOOKUP(TblBrecha[[#This Row],[Puesto]],TblListPuestos[],MATCH("Puntos totales",TblListPuestos[#Headers],0),0),"")</f>
        <v/>
      </c>
      <c r="G78" s="144" t="str">
        <f>IFERROR(VLOOKUP(VLOOKUP(TblBrecha[[#This Row],[Puesto]],TblPuestos_bis[],4,0),TblGrupoProfesional_bis[],3,0),"")</f>
        <v/>
      </c>
      <c r="H78" s="245" t="str">
        <f>IFERROR(VLOOKUP(TblBrecha[[#This Row],[Puesto]],TblPuestos_bis[],6,0),"")</f>
        <v/>
      </c>
      <c r="I78" s="245" t="str">
        <f ca="1">IFERROR(pto_x3*TblBrecha[[#This Row],[Puntos]]^3+pto_x2*TblBrecha[[#This Row],[Puntos]]^2+pto_x*TblBrecha[[#This Row],[Puntos]]+pto_d+pto_x12*TblBrecha[[#This Row],[Puntos]]^(1/2)+pto_x13*TblBrecha[[#This Row],[Puntos]]^(1/3)+pto_x14*TblBrecha[[#This Row],[Puntos]]^(1/4),"")</f>
        <v/>
      </c>
      <c r="J78" s="237" t="str">
        <f>IF(TblBrecha[[#This Row],[Sexo]]="Hombre",TblBrecha[[#This Row],[Salario anual NORMALIZADO]],"")</f>
        <v/>
      </c>
      <c r="K78" s="237" t="str">
        <f>IF(TblBrecha[[#This Row],[Sexo]]="Mujer",TblBrecha[[#This Row],[Salario anual NORMALIZADO]],"")</f>
        <v/>
      </c>
      <c r="L78" s="238" t="str">
        <f>IF(TblBrecha[[#This Row],[Sexo]]="Hombre",1,"")</f>
        <v/>
      </c>
      <c r="M78" s="238" t="str">
        <f>IF(TblBrecha[[#This Row],[Sexo]]="Mujer",1,"")</f>
        <v/>
      </c>
    </row>
  </sheetData>
  <sheetProtection selectLockedCells="1"/>
  <mergeCells count="2">
    <mergeCell ref="E2:I2"/>
    <mergeCell ref="D1:D2"/>
  </mergeCells>
  <dataValidations count="1">
    <dataValidation allowBlank="1" showInputMessage="1" showErrorMessage="1" promptTitle="Categoría Puesto" prompt="según Tabla Puesto_x000a_" sqref="C3"/>
  </dataValidations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  <tableParts count="1">
    <tablePart r:id="rId3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9" tint="-0.249977111117893"/>
  </sheetPr>
  <dimension ref="A1"/>
  <sheetViews>
    <sheetView showGridLines="0" zoomScale="70" zoomScaleNormal="70" zoomScaleSheetLayoutView="55" zoomScalePageLayoutView="70" workbookViewId="0"/>
  </sheetViews>
  <sheetFormatPr baseColWidth="10" defaultRowHeight="15" x14ac:dyDescent="0.25"/>
  <cols>
    <col min="1" max="1" width="2" style="28" customWidth="1"/>
    <col min="13" max="13" width="9.28515625" customWidth="1"/>
    <col min="14" max="15" width="3.42578125" customWidth="1"/>
    <col min="28" max="28" width="1.7109375" customWidth="1"/>
  </cols>
  <sheetData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9" orientation="landscape" verticalDpi="300" r:id="rId1"/>
  <rowBreaks count="2" manualBreakCount="2">
    <brk id="31" max="24" man="1"/>
    <brk id="61" max="24" man="1"/>
  </rowBreaks>
  <colBreaks count="1" manualBreakCount="1">
    <brk id="14" max="93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>
    <tabColor theme="9"/>
  </sheetPr>
  <dimension ref="A5:R131"/>
  <sheetViews>
    <sheetView showGridLines="0" zoomScale="85" zoomScaleNormal="85" zoomScalePageLayoutView="85" workbookViewId="0">
      <selection activeCell="D6" sqref="D6"/>
    </sheetView>
  </sheetViews>
  <sheetFormatPr baseColWidth="10" defaultRowHeight="15" x14ac:dyDescent="0.25"/>
  <cols>
    <col min="1" max="1" width="4" style="28" customWidth="1"/>
    <col min="2" max="2" width="17.42578125" style="28" bestFit="1" customWidth="1"/>
    <col min="3" max="3" width="23.42578125" style="28" bestFit="1" customWidth="1"/>
    <col min="4" max="4" width="34" style="28" bestFit="1" customWidth="1"/>
    <col min="5" max="5" width="22.7109375" style="28" customWidth="1"/>
    <col min="6" max="6" width="23.42578125" style="28" customWidth="1"/>
    <col min="7" max="7" width="14.140625" style="28" customWidth="1"/>
    <col min="8" max="8" width="10.85546875" style="28"/>
    <col min="9" max="9" width="21.42578125" style="28" customWidth="1"/>
    <col min="10" max="10" width="23.42578125" style="28" bestFit="1" customWidth="1"/>
    <col min="11" max="11" width="18.28515625" style="28" bestFit="1" customWidth="1"/>
    <col min="12" max="12" width="17.7109375" style="28" bestFit="1" customWidth="1"/>
    <col min="13" max="13" width="15.7109375" style="28" bestFit="1" customWidth="1"/>
    <col min="14" max="14" width="15.140625" style="28" bestFit="1" customWidth="1"/>
    <col min="15" max="15" width="14" style="28" customWidth="1"/>
    <col min="16" max="16" width="17.28515625" style="28" customWidth="1"/>
    <col min="17" max="17" width="3.28515625" style="28" customWidth="1"/>
    <col min="18" max="18" width="10.85546875" style="28"/>
  </cols>
  <sheetData>
    <row r="5" spans="2:16" x14ac:dyDescent="0.25">
      <c r="B5" s="6" t="s">
        <v>118</v>
      </c>
      <c r="C5" s="72" t="s">
        <v>162</v>
      </c>
      <c r="D5" s="72" t="s">
        <v>211</v>
      </c>
      <c r="E5" s="73" t="s">
        <v>163</v>
      </c>
      <c r="I5" s="6" t="s">
        <v>118</v>
      </c>
      <c r="J5" s="72" t="s">
        <v>170</v>
      </c>
      <c r="K5" s="72" t="s">
        <v>171</v>
      </c>
      <c r="L5" s="72" t="s">
        <v>172</v>
      </c>
      <c r="M5" s="74" t="s">
        <v>163</v>
      </c>
      <c r="N5" s="27" t="s">
        <v>168</v>
      </c>
      <c r="O5" s="27" t="s">
        <v>169</v>
      </c>
      <c r="P5"/>
    </row>
    <row r="6" spans="2:16" x14ac:dyDescent="0.25">
      <c r="B6" s="7" t="s">
        <v>119</v>
      </c>
      <c r="C6" s="72"/>
      <c r="D6" s="72"/>
      <c r="E6" s="73"/>
      <c r="I6" s="7" t="s">
        <v>119</v>
      </c>
      <c r="J6" s="72"/>
      <c r="K6" s="72"/>
      <c r="L6" s="72"/>
      <c r="M6" s="73"/>
      <c r="N6" s="21"/>
      <c r="O6" s="21"/>
      <c r="P6"/>
    </row>
    <row r="7" spans="2:16" x14ac:dyDescent="0.25">
      <c r="B7"/>
      <c r="C7"/>
      <c r="D7"/>
      <c r="E7"/>
      <c r="I7"/>
      <c r="J7"/>
      <c r="K7"/>
      <c r="L7"/>
      <c r="M7"/>
      <c r="N7"/>
      <c r="O7"/>
      <c r="P7"/>
    </row>
    <row r="8" spans="2:16" x14ac:dyDescent="0.25">
      <c r="B8"/>
      <c r="C8"/>
      <c r="D8"/>
      <c r="E8"/>
      <c r="I8"/>
      <c r="J8"/>
      <c r="K8"/>
      <c r="L8"/>
      <c r="M8"/>
      <c r="N8"/>
      <c r="O8"/>
      <c r="P8"/>
    </row>
    <row r="9" spans="2:16" x14ac:dyDescent="0.25">
      <c r="B9"/>
      <c r="C9"/>
      <c r="D9"/>
      <c r="E9"/>
      <c r="I9"/>
      <c r="J9"/>
      <c r="K9"/>
      <c r="L9"/>
      <c r="M9"/>
      <c r="N9"/>
      <c r="O9"/>
      <c r="P9"/>
    </row>
    <row r="10" spans="2:16" x14ac:dyDescent="0.25">
      <c r="B10"/>
      <c r="C10"/>
      <c r="D10"/>
      <c r="E10"/>
      <c r="I10"/>
      <c r="J10"/>
      <c r="K10"/>
      <c r="L10"/>
      <c r="M10"/>
      <c r="N10"/>
      <c r="O10"/>
      <c r="P10"/>
    </row>
    <row r="11" spans="2:16" x14ac:dyDescent="0.25">
      <c r="B11"/>
      <c r="C11"/>
      <c r="D11"/>
      <c r="E11"/>
      <c r="I11"/>
      <c r="J11"/>
      <c r="K11"/>
      <c r="L11"/>
      <c r="M11"/>
      <c r="N11"/>
      <c r="O11"/>
      <c r="P11"/>
    </row>
    <row r="12" spans="2:16" x14ac:dyDescent="0.25">
      <c r="B12"/>
      <c r="C12"/>
      <c r="D12"/>
      <c r="E12"/>
      <c r="I12"/>
      <c r="J12"/>
      <c r="K12"/>
      <c r="L12"/>
      <c r="M12"/>
      <c r="N12"/>
      <c r="O12"/>
      <c r="P12"/>
    </row>
    <row r="13" spans="2:16" x14ac:dyDescent="0.25">
      <c r="B13"/>
      <c r="C13"/>
      <c r="D13"/>
      <c r="E13"/>
      <c r="I13"/>
      <c r="J13"/>
      <c r="K13"/>
      <c r="L13"/>
      <c r="M13"/>
      <c r="N13"/>
      <c r="O13"/>
      <c r="P13"/>
    </row>
    <row r="14" spans="2:16" x14ac:dyDescent="0.25">
      <c r="B14"/>
      <c r="C14"/>
      <c r="D14"/>
      <c r="E14"/>
      <c r="I14"/>
      <c r="J14"/>
      <c r="K14"/>
      <c r="L14"/>
      <c r="M14"/>
      <c r="N14"/>
      <c r="O14"/>
      <c r="P14"/>
    </row>
    <row r="15" spans="2:16" x14ac:dyDescent="0.25">
      <c r="B15"/>
      <c r="C15"/>
      <c r="D15"/>
      <c r="E15"/>
      <c r="I15"/>
      <c r="J15"/>
      <c r="K15"/>
      <c r="L15"/>
      <c r="M15"/>
      <c r="N15"/>
      <c r="O15"/>
      <c r="P15"/>
    </row>
    <row r="16" spans="2:16" x14ac:dyDescent="0.25">
      <c r="B16"/>
      <c r="C16"/>
      <c r="D16"/>
      <c r="E16"/>
      <c r="I16"/>
      <c r="J16"/>
      <c r="K16"/>
      <c r="L16"/>
      <c r="M16"/>
      <c r="N16"/>
      <c r="O16"/>
      <c r="P16"/>
    </row>
    <row r="17" spans="2:15" x14ac:dyDescent="0.25">
      <c r="B17"/>
      <c r="C17"/>
      <c r="D17"/>
      <c r="E17"/>
      <c r="I17"/>
      <c r="J17"/>
      <c r="K17"/>
      <c r="L17"/>
      <c r="M17"/>
      <c r="N17"/>
      <c r="O17"/>
    </row>
    <row r="18" spans="2:15" x14ac:dyDescent="0.25">
      <c r="B18"/>
      <c r="C18"/>
      <c r="D18"/>
      <c r="E18"/>
      <c r="I18"/>
      <c r="J18"/>
      <c r="K18"/>
      <c r="L18"/>
      <c r="M18"/>
      <c r="N18"/>
      <c r="O18"/>
    </row>
    <row r="19" spans="2:15" x14ac:dyDescent="0.25">
      <c r="B19"/>
      <c r="C19"/>
      <c r="D19"/>
      <c r="E19"/>
      <c r="I19"/>
      <c r="J19"/>
      <c r="K19"/>
      <c r="L19"/>
      <c r="M19"/>
      <c r="N19"/>
      <c r="O19"/>
    </row>
    <row r="20" spans="2:15" x14ac:dyDescent="0.25">
      <c r="B20"/>
      <c r="C20"/>
      <c r="D20"/>
      <c r="E20"/>
      <c r="I20"/>
      <c r="J20"/>
      <c r="K20"/>
      <c r="L20"/>
      <c r="M20"/>
      <c r="N20"/>
      <c r="O20"/>
    </row>
    <row r="21" spans="2:15" x14ac:dyDescent="0.25">
      <c r="B21"/>
      <c r="C21"/>
      <c r="D21"/>
      <c r="E21"/>
      <c r="I21"/>
      <c r="J21"/>
      <c r="K21"/>
      <c r="L21"/>
      <c r="M21"/>
      <c r="N21"/>
      <c r="O21"/>
    </row>
    <row r="25" spans="2:15" s="28" customFormat="1" x14ac:dyDescent="0.25"/>
    <row r="26" spans="2:15" s="28" customFormat="1" x14ac:dyDescent="0.25"/>
    <row r="27" spans="2:15" s="28" customFormat="1" x14ac:dyDescent="0.25"/>
    <row r="28" spans="2:15" s="28" customFormat="1" x14ac:dyDescent="0.25"/>
    <row r="29" spans="2:15" s="28" customFormat="1" x14ac:dyDescent="0.25"/>
    <row r="30" spans="2:15" s="28" customFormat="1" x14ac:dyDescent="0.25"/>
    <row r="31" spans="2:15" s="28" customFormat="1" x14ac:dyDescent="0.25"/>
    <row r="32" spans="2:15" s="28" customFormat="1" x14ac:dyDescent="0.25"/>
    <row r="33" s="28" customFormat="1" x14ac:dyDescent="0.25"/>
    <row r="34" s="28" customFormat="1" x14ac:dyDescent="0.25"/>
    <row r="35" s="28" customFormat="1" x14ac:dyDescent="0.25"/>
    <row r="36" s="28" customFormat="1" x14ac:dyDescent="0.25"/>
    <row r="37" s="28" customFormat="1" x14ac:dyDescent="0.25"/>
    <row r="57" spans="2:15" s="28" customFormat="1" x14ac:dyDescent="0.25"/>
    <row r="60" spans="2:15" x14ac:dyDescent="0.25">
      <c r="B60" s="6" t="s">
        <v>118</v>
      </c>
      <c r="C60" s="72" t="s">
        <v>174</v>
      </c>
      <c r="D60" s="72" t="s">
        <v>211</v>
      </c>
      <c r="E60" s="73" t="s">
        <v>163</v>
      </c>
      <c r="I60" s="6" t="s">
        <v>118</v>
      </c>
      <c r="J60" s="72" t="s">
        <v>174</v>
      </c>
      <c r="K60" s="72" t="s">
        <v>171</v>
      </c>
      <c r="L60" s="72" t="s">
        <v>172</v>
      </c>
      <c r="M60" s="74" t="s">
        <v>210</v>
      </c>
      <c r="N60" s="27" t="s">
        <v>168</v>
      </c>
      <c r="O60" s="27" t="s">
        <v>169</v>
      </c>
    </row>
    <row r="61" spans="2:15" x14ac:dyDescent="0.25">
      <c r="B61" s="7" t="s">
        <v>119</v>
      </c>
      <c r="C61" s="72"/>
      <c r="D61" s="72"/>
      <c r="E61" s="73"/>
      <c r="I61" s="7" t="s">
        <v>119</v>
      </c>
      <c r="J61" s="72"/>
      <c r="K61" s="72"/>
      <c r="L61" s="72"/>
      <c r="M61" s="73"/>
      <c r="N61" s="21"/>
      <c r="O61" s="21"/>
    </row>
    <row r="62" spans="2:15" x14ac:dyDescent="0.25">
      <c r="B62"/>
      <c r="C62"/>
      <c r="D62"/>
      <c r="E62"/>
      <c r="I62"/>
      <c r="J62"/>
      <c r="K62"/>
      <c r="L62"/>
      <c r="M62"/>
      <c r="N62"/>
      <c r="O62"/>
    </row>
    <row r="63" spans="2:15" x14ac:dyDescent="0.25">
      <c r="B63"/>
      <c r="C63"/>
      <c r="D63"/>
      <c r="E63"/>
      <c r="I63"/>
      <c r="J63"/>
      <c r="K63"/>
      <c r="L63"/>
      <c r="M63"/>
      <c r="N63"/>
      <c r="O63"/>
    </row>
    <row r="64" spans="2:15" x14ac:dyDescent="0.25">
      <c r="B64"/>
      <c r="C64"/>
      <c r="D64"/>
      <c r="E64"/>
      <c r="I64"/>
      <c r="J64"/>
      <c r="K64"/>
      <c r="L64"/>
      <c r="M64"/>
      <c r="N64"/>
      <c r="O64"/>
    </row>
    <row r="65" spans="2:15" x14ac:dyDescent="0.25">
      <c r="B65"/>
      <c r="C65"/>
      <c r="D65"/>
      <c r="E65"/>
      <c r="I65"/>
      <c r="J65"/>
      <c r="K65"/>
      <c r="L65"/>
      <c r="M65"/>
      <c r="N65"/>
      <c r="O65"/>
    </row>
    <row r="66" spans="2:15" x14ac:dyDescent="0.25">
      <c r="B66"/>
      <c r="C66"/>
      <c r="D66"/>
      <c r="E66"/>
      <c r="I66"/>
      <c r="J66"/>
      <c r="K66"/>
      <c r="L66"/>
      <c r="M66"/>
      <c r="N66"/>
      <c r="O66"/>
    </row>
    <row r="67" spans="2:15" x14ac:dyDescent="0.25">
      <c r="B67"/>
      <c r="C67"/>
      <c r="D67"/>
      <c r="E67"/>
      <c r="I67"/>
      <c r="J67"/>
      <c r="K67"/>
      <c r="L67"/>
      <c r="M67"/>
      <c r="N67"/>
      <c r="O67"/>
    </row>
    <row r="68" spans="2:15" x14ac:dyDescent="0.25">
      <c r="B68"/>
      <c r="C68"/>
      <c r="D68"/>
      <c r="E68"/>
      <c r="I68"/>
      <c r="J68"/>
      <c r="K68"/>
      <c r="L68"/>
      <c r="M68"/>
      <c r="N68"/>
      <c r="O68"/>
    </row>
    <row r="69" spans="2:15" x14ac:dyDescent="0.25">
      <c r="B69"/>
      <c r="C69"/>
      <c r="D69"/>
      <c r="E69"/>
      <c r="I69"/>
      <c r="J69"/>
      <c r="K69"/>
      <c r="L69"/>
      <c r="M69"/>
      <c r="N69"/>
      <c r="O69"/>
    </row>
    <row r="70" spans="2:15" x14ac:dyDescent="0.25">
      <c r="B70"/>
      <c r="C70"/>
      <c r="D70"/>
      <c r="E70"/>
      <c r="I70"/>
      <c r="J70"/>
      <c r="K70"/>
      <c r="L70"/>
      <c r="M70"/>
      <c r="N70"/>
      <c r="O70"/>
    </row>
    <row r="71" spans="2:15" x14ac:dyDescent="0.25">
      <c r="B71"/>
      <c r="C71"/>
      <c r="D71"/>
      <c r="E71"/>
      <c r="I71"/>
      <c r="J71"/>
      <c r="K71"/>
      <c r="L71"/>
      <c r="M71"/>
      <c r="N71"/>
      <c r="O71"/>
    </row>
    <row r="72" spans="2:15" x14ac:dyDescent="0.25">
      <c r="B72"/>
      <c r="C72"/>
      <c r="D72"/>
      <c r="E72"/>
      <c r="I72"/>
      <c r="J72"/>
      <c r="K72"/>
      <c r="L72"/>
      <c r="M72"/>
      <c r="N72"/>
      <c r="O72"/>
    </row>
    <row r="73" spans="2:15" x14ac:dyDescent="0.25">
      <c r="B73"/>
      <c r="C73"/>
      <c r="D73"/>
      <c r="E73"/>
      <c r="I73"/>
      <c r="J73"/>
      <c r="K73"/>
      <c r="L73"/>
      <c r="M73"/>
      <c r="N73"/>
      <c r="O73"/>
    </row>
    <row r="74" spans="2:15" x14ac:dyDescent="0.25">
      <c r="B74"/>
      <c r="C74"/>
      <c r="D74"/>
      <c r="E74"/>
      <c r="I74"/>
      <c r="J74"/>
      <c r="K74"/>
      <c r="L74"/>
      <c r="M74"/>
      <c r="N74"/>
      <c r="O74"/>
    </row>
    <row r="75" spans="2:15" x14ac:dyDescent="0.25">
      <c r="B75"/>
      <c r="C75"/>
      <c r="D75"/>
      <c r="E75"/>
      <c r="I75"/>
      <c r="J75"/>
      <c r="K75"/>
      <c r="L75"/>
      <c r="M75"/>
      <c r="N75"/>
      <c r="O75"/>
    </row>
    <row r="76" spans="2:15" x14ac:dyDescent="0.25">
      <c r="B76"/>
      <c r="C76"/>
      <c r="D76"/>
      <c r="E76"/>
      <c r="I76"/>
      <c r="J76"/>
      <c r="K76"/>
      <c r="L76"/>
      <c r="M76"/>
      <c r="N76"/>
      <c r="O76"/>
    </row>
    <row r="99" s="28" customFormat="1" x14ac:dyDescent="0.25"/>
    <row r="100" s="28" customFormat="1" x14ac:dyDescent="0.25"/>
    <row r="101" s="28" customFormat="1" x14ac:dyDescent="0.25"/>
    <row r="102" s="28" customFormat="1" x14ac:dyDescent="0.25"/>
    <row r="103" s="28" customFormat="1" x14ac:dyDescent="0.25"/>
    <row r="104" s="28" customFormat="1" x14ac:dyDescent="0.25"/>
    <row r="105" s="28" customFormat="1" x14ac:dyDescent="0.25"/>
    <row r="106" s="28" customFormat="1" x14ac:dyDescent="0.25"/>
    <row r="107" s="28" customFormat="1" x14ac:dyDescent="0.25"/>
    <row r="108" s="28" customFormat="1" x14ac:dyDescent="0.25"/>
    <row r="109" s="28" customFormat="1" x14ac:dyDescent="0.25"/>
    <row r="110" s="28" customFormat="1" x14ac:dyDescent="0.25"/>
    <row r="111" s="28" customFormat="1" x14ac:dyDescent="0.25"/>
    <row r="112" s="28" customFormat="1" x14ac:dyDescent="0.25"/>
    <row r="115" spans="2:15" x14ac:dyDescent="0.25">
      <c r="B115" s="6" t="s">
        <v>118</v>
      </c>
      <c r="C115" s="72" t="s">
        <v>175</v>
      </c>
      <c r="D115" s="72" t="s">
        <v>211</v>
      </c>
      <c r="E115" s="73" t="s">
        <v>163</v>
      </c>
      <c r="I115" s="6" t="s">
        <v>118</v>
      </c>
      <c r="J115" s="72" t="s">
        <v>175</v>
      </c>
      <c r="K115" s="72" t="s">
        <v>171</v>
      </c>
      <c r="L115" s="72" t="s">
        <v>172</v>
      </c>
      <c r="M115" s="74" t="s">
        <v>210</v>
      </c>
      <c r="N115" s="27" t="s">
        <v>168</v>
      </c>
      <c r="O115" s="27" t="s">
        <v>169</v>
      </c>
    </row>
    <row r="116" spans="2:15" x14ac:dyDescent="0.25">
      <c r="B116" s="7" t="s">
        <v>119</v>
      </c>
      <c r="C116" s="72"/>
      <c r="D116" s="72"/>
      <c r="E116" s="73"/>
      <c r="I116" s="7" t="s">
        <v>119</v>
      </c>
      <c r="J116" s="72"/>
      <c r="K116" s="72"/>
      <c r="L116" s="72"/>
      <c r="M116" s="73"/>
      <c r="N116" s="21"/>
      <c r="O116" s="21"/>
    </row>
    <row r="117" spans="2:15" x14ac:dyDescent="0.25">
      <c r="B117"/>
      <c r="C117"/>
      <c r="D117"/>
      <c r="E117"/>
      <c r="I117"/>
      <c r="J117"/>
      <c r="K117"/>
      <c r="L117"/>
      <c r="M117"/>
      <c r="N117"/>
      <c r="O117"/>
    </row>
    <row r="118" spans="2:15" x14ac:dyDescent="0.25">
      <c r="B118"/>
      <c r="C118"/>
      <c r="D118"/>
      <c r="E118"/>
      <c r="I118"/>
      <c r="J118"/>
      <c r="K118"/>
      <c r="L118"/>
      <c r="M118"/>
      <c r="N118"/>
      <c r="O118"/>
    </row>
    <row r="119" spans="2:15" x14ac:dyDescent="0.25">
      <c r="B119"/>
      <c r="C119"/>
      <c r="D119"/>
      <c r="E119"/>
      <c r="I119"/>
      <c r="J119"/>
      <c r="K119"/>
      <c r="L119"/>
      <c r="M119"/>
      <c r="N119"/>
      <c r="O119"/>
    </row>
    <row r="120" spans="2:15" x14ac:dyDescent="0.25">
      <c r="B120"/>
      <c r="C120"/>
      <c r="D120"/>
      <c r="E120"/>
      <c r="I120"/>
      <c r="J120"/>
      <c r="K120"/>
      <c r="L120"/>
      <c r="M120"/>
      <c r="N120"/>
      <c r="O120"/>
    </row>
    <row r="121" spans="2:15" x14ac:dyDescent="0.25">
      <c r="B121"/>
      <c r="C121"/>
      <c r="D121"/>
      <c r="E121"/>
      <c r="I121"/>
      <c r="J121"/>
      <c r="K121"/>
      <c r="L121"/>
      <c r="M121"/>
      <c r="N121"/>
      <c r="O121"/>
    </row>
    <row r="122" spans="2:15" x14ac:dyDescent="0.25">
      <c r="B122"/>
      <c r="C122"/>
      <c r="D122"/>
      <c r="E122"/>
      <c r="I122"/>
      <c r="J122"/>
      <c r="K122"/>
      <c r="L122"/>
      <c r="M122"/>
      <c r="N122"/>
      <c r="O122"/>
    </row>
    <row r="123" spans="2:15" x14ac:dyDescent="0.25">
      <c r="B123"/>
      <c r="C123"/>
      <c r="D123"/>
      <c r="E123"/>
      <c r="I123"/>
      <c r="J123"/>
      <c r="K123"/>
      <c r="L123"/>
      <c r="M123"/>
      <c r="N123"/>
      <c r="O123"/>
    </row>
    <row r="124" spans="2:15" x14ac:dyDescent="0.25">
      <c r="B124"/>
      <c r="C124"/>
      <c r="D124"/>
      <c r="E124"/>
      <c r="I124"/>
      <c r="J124"/>
      <c r="K124"/>
      <c r="L124"/>
      <c r="M124"/>
      <c r="N124"/>
      <c r="O124"/>
    </row>
    <row r="125" spans="2:15" x14ac:dyDescent="0.25">
      <c r="B125"/>
      <c r="C125"/>
      <c r="D125"/>
      <c r="E125"/>
      <c r="I125"/>
      <c r="J125"/>
      <c r="K125"/>
      <c r="L125"/>
      <c r="M125"/>
      <c r="N125"/>
      <c r="O125"/>
    </row>
    <row r="126" spans="2:15" x14ac:dyDescent="0.25">
      <c r="B126"/>
      <c r="C126"/>
      <c r="D126"/>
      <c r="E126"/>
      <c r="I126"/>
      <c r="J126"/>
      <c r="K126"/>
      <c r="L126"/>
      <c r="M126"/>
      <c r="N126"/>
      <c r="O126"/>
    </row>
    <row r="127" spans="2:15" x14ac:dyDescent="0.25">
      <c r="B127"/>
      <c r="C127"/>
      <c r="D127"/>
      <c r="E127"/>
      <c r="I127"/>
      <c r="J127"/>
      <c r="K127"/>
      <c r="L127"/>
      <c r="M127"/>
      <c r="N127"/>
      <c r="O127"/>
    </row>
    <row r="128" spans="2:15" x14ac:dyDescent="0.25">
      <c r="B128"/>
      <c r="C128"/>
      <c r="D128"/>
      <c r="E128"/>
      <c r="I128"/>
      <c r="J128"/>
      <c r="K128"/>
      <c r="L128"/>
      <c r="M128"/>
      <c r="N128"/>
      <c r="O128"/>
    </row>
    <row r="129" spans="2:15" x14ac:dyDescent="0.25">
      <c r="B129"/>
      <c r="C129"/>
      <c r="D129"/>
      <c r="E129"/>
      <c r="I129"/>
      <c r="J129"/>
      <c r="K129"/>
      <c r="L129"/>
      <c r="M129"/>
      <c r="N129"/>
      <c r="O129"/>
    </row>
    <row r="130" spans="2:15" x14ac:dyDescent="0.25">
      <c r="B130"/>
      <c r="C130"/>
      <c r="D130"/>
      <c r="E130"/>
      <c r="I130"/>
      <c r="J130"/>
      <c r="K130"/>
      <c r="L130"/>
      <c r="M130"/>
      <c r="N130"/>
      <c r="O130"/>
    </row>
    <row r="131" spans="2:15" x14ac:dyDescent="0.25">
      <c r="B131"/>
      <c r="C131"/>
      <c r="D131"/>
      <c r="E131"/>
      <c r="I131"/>
      <c r="J131"/>
      <c r="K131"/>
      <c r="L131"/>
      <c r="M131"/>
      <c r="N131"/>
      <c r="O131"/>
    </row>
  </sheetData>
  <pageMargins left="0.70866141732283472" right="0.70866141732283472" top="0.74803149606299213" bottom="0.74803149606299213" header="0.31496062992125984" footer="0.31496062992125984"/>
  <pageSetup paperSize="9" scale="86" pageOrder="overThenDown" orientation="landscape" r:id="rId7"/>
  <colBreaks count="1" manualBreakCount="1">
    <brk id="8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4">
    <tabColor rgb="FFFFFF00"/>
  </sheetPr>
  <dimension ref="A1:J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11.4257812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10" ht="57" customHeight="1" x14ac:dyDescent="0.2">
      <c r="A1" s="123"/>
      <c r="B1" s="121" t="s">
        <v>61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10" ht="24" customHeight="1" x14ac:dyDescent="0.2">
      <c r="A2" s="123"/>
      <c r="B2" s="312" t="s">
        <v>131</v>
      </c>
      <c r="C2" s="312"/>
      <c r="D2" s="312"/>
      <c r="E2" s="312"/>
    </row>
    <row r="3" spans="1:10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10" ht="6.75" customHeight="1" x14ac:dyDescent="0.2">
      <c r="A4" s="123"/>
      <c r="B4" s="247"/>
    </row>
    <row r="5" spans="1:10" x14ac:dyDescent="0.2">
      <c r="A5" s="123"/>
      <c r="B5" s="285" t="s">
        <v>37</v>
      </c>
      <c r="C5" s="300"/>
      <c r="D5" s="300"/>
      <c r="E5" s="300"/>
      <c r="F5" s="300"/>
    </row>
    <row r="6" spans="1:10" ht="6.75" customHeight="1" x14ac:dyDescent="0.2">
      <c r="A6" s="123"/>
      <c r="B6" s="248"/>
    </row>
    <row r="7" spans="1:10" ht="32.25" customHeight="1" x14ac:dyDescent="0.2">
      <c r="A7" s="123"/>
      <c r="B7" s="285" t="s">
        <v>38</v>
      </c>
      <c r="C7" s="300"/>
      <c r="D7" s="300"/>
      <c r="E7" s="300"/>
      <c r="F7" s="300"/>
    </row>
    <row r="8" spans="1:10" ht="6.75" customHeight="1" x14ac:dyDescent="0.2">
      <c r="A8" s="123"/>
      <c r="B8" s="248"/>
    </row>
    <row r="9" spans="1:10" ht="44.25" customHeight="1" x14ac:dyDescent="0.2">
      <c r="A9" s="123"/>
      <c r="B9" s="285" t="s">
        <v>39</v>
      </c>
      <c r="C9" s="300"/>
      <c r="D9" s="300"/>
      <c r="E9" s="300"/>
      <c r="F9" s="300"/>
    </row>
    <row r="10" spans="1:10" ht="6.75" customHeight="1" x14ac:dyDescent="0.2">
      <c r="A10" s="123"/>
      <c r="B10" s="248"/>
    </row>
    <row r="11" spans="1:10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3"/>
    </row>
    <row r="12" spans="1:10" ht="6.75" customHeight="1" x14ac:dyDescent="0.2">
      <c r="A12" s="123"/>
      <c r="D12" s="107"/>
    </row>
    <row r="13" spans="1:10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IF(AND(COUNTBLANK(TblP01[Nivel])&lt;&gt;COUNTBLANK(TblP01[Nombre del Factor]),$D$1&lt;&gt;0),"Falta completar algún dato en el campo &lt;Nivel&gt;","")</f>
        <v/>
      </c>
      <c r="H13" s="250"/>
    </row>
    <row r="14" spans="1:10" x14ac:dyDescent="0.2">
      <c r="A14" s="123"/>
      <c r="B14" s="312" t="s">
        <v>130</v>
      </c>
      <c r="C14" s="312"/>
      <c r="D14" s="312"/>
      <c r="E14" s="312"/>
      <c r="F14" s="312"/>
    </row>
    <row r="15" spans="1:10" ht="14.25" customHeight="1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10" s="145" customFormat="1" ht="14.25" customHeight="1" x14ac:dyDescent="0.2">
      <c r="A16" s="122" t="s">
        <v>1</v>
      </c>
      <c r="B16" s="122" t="str">
        <f>IFERROR(VLOOKUP(TblP01[[#This Row],[Factor]],Tbl_ListFactores[],MATCH(B$15,Tbl_ListFactores[#Headers],0),0),"")</f>
        <v>zz</v>
      </c>
      <c r="C16" s="122" t="str">
        <f>IFERROR(VLOOKUP(TblP01[[#This Row],[Factor]],Tbl_ListFactores[],MATCH(C$15,Tbl_ListFactores[#Headers],0),0),"")</f>
        <v/>
      </c>
      <c r="D16" s="122" t="str">
        <f>IFERROR(VLOOKUP(TblP01[[#This Row],[Factor]],Tbl_ListFactores[],MATCH(D$15,Tbl_ListFactores[#Headers],0),0),"")</f>
        <v/>
      </c>
      <c r="E16" s="253"/>
      <c r="F16" s="122" t="str">
        <f ca="1">IFERROR(VLOOKUP(TblP01[[#This Row],[Nivel]],INDIRECT(VLOOKUP(TblP01[[#This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  <c r="J16" s="255"/>
    </row>
    <row r="17" spans="1:7" s="145" customFormat="1" ht="14.25" customHeight="1" x14ac:dyDescent="0.2">
      <c r="A17" s="122" t="s">
        <v>2</v>
      </c>
      <c r="B17" s="122" t="str">
        <f>IFERROR(VLOOKUP(TblP01[[#This Row],[Factor]],Tbl_ListFactores[],MATCH(B$15,Tbl_ListFactores[#Headers],0),0),"")</f>
        <v>zz</v>
      </c>
      <c r="C17" s="122" t="str">
        <f>IFERROR(VLOOKUP(TblP01[[#This Row],[Factor]],Tbl_ListFactores[],MATCH(C$15,Tbl_ListFactores[#Headers],0),0),"")</f>
        <v/>
      </c>
      <c r="D17" s="122" t="str">
        <f>IFERROR(VLOOKUP(TblP01[[#This Row],[Factor]],Tbl_ListFactores[],MATCH(D$15,Tbl_ListFactores[#Headers],0),0),"")</f>
        <v/>
      </c>
      <c r="E17" s="253"/>
      <c r="F17" s="122" t="str">
        <f ca="1">IFERROR(VLOOKUP(TblP01[[#This Row],[Nivel]],INDIRECT(VLOOKUP(TblP01[[#This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14.25" customHeight="1" x14ac:dyDescent="0.2">
      <c r="A18" s="122" t="s">
        <v>3</v>
      </c>
      <c r="B18" s="122" t="str">
        <f>IFERROR(VLOOKUP(TblP01[[#This Row],[Factor]],Tbl_ListFactores[],MATCH(B$15,Tbl_ListFactores[#Headers],0),0),"")</f>
        <v>zz</v>
      </c>
      <c r="C18" s="122" t="str">
        <f>IFERROR(VLOOKUP(TblP01[[#This Row],[Factor]],Tbl_ListFactores[],MATCH(C$15,Tbl_ListFactores[#Headers],0),0),"")</f>
        <v/>
      </c>
      <c r="D18" s="122" t="str">
        <f>IFERROR(VLOOKUP(TblP01[[#This Row],[Factor]],Tbl_ListFactores[],MATCH(D$15,Tbl_ListFactores[#Headers],0),0),"")</f>
        <v/>
      </c>
      <c r="E18" s="253"/>
      <c r="F18" s="122" t="str">
        <f ca="1">IFERROR(VLOOKUP(TblP01[[#This Row],[Nivel]],INDIRECT(VLOOKUP(TblP01[[#This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14.25" customHeight="1" x14ac:dyDescent="0.2">
      <c r="A19" s="122" t="s">
        <v>4</v>
      </c>
      <c r="B19" s="122" t="str">
        <f>IFERROR(VLOOKUP(TblP01[[#This Row],[Factor]],Tbl_ListFactores[],MATCH(B$15,Tbl_ListFactores[#Headers],0),0),"")</f>
        <v>zz</v>
      </c>
      <c r="C19" s="122" t="str">
        <f>IFERROR(VLOOKUP(TblP01[[#This Row],[Factor]],Tbl_ListFactores[],MATCH(C$15,Tbl_ListFactores[#Headers],0),0),"")</f>
        <v/>
      </c>
      <c r="D19" s="122" t="str">
        <f>IFERROR(VLOOKUP(TblP01[[#This Row],[Factor]],Tbl_ListFactores[],MATCH(D$15,Tbl_ListFactores[#Headers],0),0),"")</f>
        <v/>
      </c>
      <c r="E19" s="253"/>
      <c r="F19" s="122" t="str">
        <f ca="1">IFERROR(VLOOKUP(TblP01[[#This Row],[Nivel]],INDIRECT(VLOOKUP(TblP01[[#This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14.25" customHeight="1" x14ac:dyDescent="0.2">
      <c r="A20" s="122" t="s">
        <v>5</v>
      </c>
      <c r="B20" s="122" t="str">
        <f>IFERROR(VLOOKUP(TblP01[[#This Row],[Factor]],Tbl_ListFactores[],MATCH(B$15,Tbl_ListFactores[#Headers],0),0),"")</f>
        <v>zz</v>
      </c>
      <c r="C20" s="122" t="str">
        <f>IFERROR(VLOOKUP(TblP01[[#This Row],[Factor]],Tbl_ListFactores[],MATCH(C$15,Tbl_ListFactores[#Headers],0),0),"")</f>
        <v/>
      </c>
      <c r="D20" s="122" t="str">
        <f>IFERROR(VLOOKUP(TblP01[[#This Row],[Factor]],Tbl_ListFactores[],MATCH(D$15,Tbl_ListFactores[#Headers],0),0),"")</f>
        <v/>
      </c>
      <c r="E20" s="253"/>
      <c r="F20" s="122" t="str">
        <f ca="1">IFERROR(VLOOKUP(TblP01[[#This Row],[Nivel]],INDIRECT(VLOOKUP(TblP01[[#This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14.25" customHeight="1" x14ac:dyDescent="0.2">
      <c r="A21" s="122" t="s">
        <v>6</v>
      </c>
      <c r="B21" s="122" t="str">
        <f>IFERROR(VLOOKUP(TblP01[[#This Row],[Factor]],Tbl_ListFactores[],MATCH(B$15,Tbl_ListFactores[#Headers],0),0),"")</f>
        <v>zz</v>
      </c>
      <c r="C21" s="122" t="str">
        <f>IFERROR(VLOOKUP(TblP01[[#This Row],[Factor]],Tbl_ListFactores[],MATCH(C$15,Tbl_ListFactores[#Headers],0),0),"")</f>
        <v/>
      </c>
      <c r="D21" s="122" t="str">
        <f>IFERROR(VLOOKUP(TblP01[[#This Row],[Factor]],Tbl_ListFactores[],MATCH(D$15,Tbl_ListFactores[#Headers],0),0),"")</f>
        <v/>
      </c>
      <c r="E21" s="253"/>
      <c r="F21" s="122" t="str">
        <f ca="1">IFERROR(VLOOKUP(TblP01[[#This Row],[Nivel]],INDIRECT(VLOOKUP(TblP01[[#This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14.25" customHeight="1" x14ac:dyDescent="0.2">
      <c r="A22" s="122" t="s">
        <v>7</v>
      </c>
      <c r="B22" s="122" t="str">
        <f>IFERROR(VLOOKUP(TblP01[[#This Row],[Factor]],Tbl_ListFactores[],MATCH(B$15,Tbl_ListFactores[#Headers],0),0),"")</f>
        <v>zz</v>
      </c>
      <c r="C22" s="122" t="str">
        <f>IFERROR(VLOOKUP(TblP01[[#This Row],[Factor]],Tbl_ListFactores[],MATCH(C$15,Tbl_ListFactores[#Headers],0),0),"")</f>
        <v/>
      </c>
      <c r="D22" s="122" t="str">
        <f>IFERROR(VLOOKUP(TblP01[[#This Row],[Factor]],Tbl_ListFactores[],MATCH(D$15,Tbl_ListFactores[#Headers],0),0),"")</f>
        <v/>
      </c>
      <c r="E22" s="253"/>
      <c r="F22" s="122" t="str">
        <f ca="1">IFERROR(VLOOKUP(TblP01[[#This Row],[Nivel]],INDIRECT(VLOOKUP(TblP01[[#This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14.25" customHeight="1" x14ac:dyDescent="0.2">
      <c r="A23" s="122" t="s">
        <v>8</v>
      </c>
      <c r="B23" s="122" t="str">
        <f>IFERROR(VLOOKUP(TblP01[[#This Row],[Factor]],Tbl_ListFactores[],MATCH(B$15,Tbl_ListFactores[#Headers],0),0),"")</f>
        <v>zz</v>
      </c>
      <c r="C23" s="122" t="str">
        <f>IFERROR(VLOOKUP(TblP01[[#This Row],[Factor]],Tbl_ListFactores[],MATCH(C$15,Tbl_ListFactores[#Headers],0),0),"")</f>
        <v/>
      </c>
      <c r="D23" s="122" t="str">
        <f>IFERROR(VLOOKUP(TblP01[[#This Row],[Factor]],Tbl_ListFactores[],MATCH(D$15,Tbl_ListFactores[#Headers],0),0),"")</f>
        <v/>
      </c>
      <c r="E23" s="253"/>
      <c r="F23" s="122" t="str">
        <f ca="1">IFERROR(VLOOKUP(TblP01[[#This Row],[Nivel]],INDIRECT(VLOOKUP(TblP01[[#This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14.25" customHeight="1" x14ac:dyDescent="0.2">
      <c r="A24" s="122" t="s">
        <v>9</v>
      </c>
      <c r="B24" s="122" t="str">
        <f>IFERROR(VLOOKUP(TblP01[[#This Row],[Factor]],Tbl_ListFactores[],MATCH(B$15,Tbl_ListFactores[#Headers],0),0),"")</f>
        <v>zz</v>
      </c>
      <c r="C24" s="122" t="str">
        <f>IFERROR(VLOOKUP(TblP01[[#This Row],[Factor]],Tbl_ListFactores[],MATCH(C$15,Tbl_ListFactores[#Headers],0),0),"")</f>
        <v/>
      </c>
      <c r="D24" s="122" t="str">
        <f>IFERROR(VLOOKUP(TblP01[[#This Row],[Factor]],Tbl_ListFactores[],MATCH(D$15,Tbl_ListFactores[#Headers],0),0),"")</f>
        <v/>
      </c>
      <c r="E24" s="253"/>
      <c r="F24" s="122" t="str">
        <f ca="1">IFERROR(VLOOKUP(TblP01[[#This Row],[Nivel]],INDIRECT(VLOOKUP(TblP01[[#This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14.25" customHeight="1" x14ac:dyDescent="0.2">
      <c r="A25" s="122" t="s">
        <v>10</v>
      </c>
      <c r="B25" s="122" t="str">
        <f>IFERROR(VLOOKUP(TblP01[[#This Row],[Factor]],Tbl_ListFactores[],MATCH(B$15,Tbl_ListFactores[#Headers],0),0),"")</f>
        <v>zz</v>
      </c>
      <c r="C25" s="122" t="str">
        <f>IFERROR(VLOOKUP(TblP01[[#This Row],[Factor]],Tbl_ListFactores[],MATCH(C$15,Tbl_ListFactores[#Headers],0),0),"")</f>
        <v/>
      </c>
      <c r="D25" s="122" t="str">
        <f>IFERROR(VLOOKUP(TblP01[[#This Row],[Factor]],Tbl_ListFactores[],MATCH(D$15,Tbl_ListFactores[#Headers],0),0),"")</f>
        <v/>
      </c>
      <c r="E25" s="253"/>
      <c r="F25" s="122" t="str">
        <f ca="1">IFERROR(VLOOKUP(TblP01[[#This Row],[Nivel]],INDIRECT(VLOOKUP(TblP01[[#This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14.25" customHeight="1" x14ac:dyDescent="0.2">
      <c r="A26" s="122" t="s">
        <v>11</v>
      </c>
      <c r="B26" s="122" t="str">
        <f>IFERROR(VLOOKUP(TblP01[[#This Row],[Factor]],Tbl_ListFactores[],MATCH(B$15,Tbl_ListFactores[#Headers],0),0),"")</f>
        <v>zz</v>
      </c>
      <c r="C26" s="122" t="str">
        <f>IFERROR(VLOOKUP(TblP01[[#This Row],[Factor]],Tbl_ListFactores[],MATCH(C$15,Tbl_ListFactores[#Headers],0),0),"")</f>
        <v/>
      </c>
      <c r="D26" s="122" t="str">
        <f>IFERROR(VLOOKUP(TblP01[[#This Row],[Factor]],Tbl_ListFactores[],MATCH(D$15,Tbl_ListFactores[#Headers],0),0),"")</f>
        <v/>
      </c>
      <c r="E26" s="253"/>
      <c r="F26" s="122" t="str">
        <f ca="1">IFERROR(VLOOKUP(TblP01[[#This Row],[Nivel]],INDIRECT(VLOOKUP(TblP01[[#This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14.25" customHeight="1" x14ac:dyDescent="0.2">
      <c r="A27" s="122" t="s">
        <v>12</v>
      </c>
      <c r="B27" s="122" t="str">
        <f>IFERROR(VLOOKUP(TblP01[[#This Row],[Factor]],Tbl_ListFactores[],MATCH(B$15,Tbl_ListFactores[#Headers],0),0),"")</f>
        <v>zz</v>
      </c>
      <c r="C27" s="122" t="str">
        <f>IFERROR(VLOOKUP(TblP01[[#This Row],[Factor]],Tbl_ListFactores[],MATCH(C$15,Tbl_ListFactores[#Headers],0),0),"")</f>
        <v/>
      </c>
      <c r="D27" s="122" t="str">
        <f>IFERROR(VLOOKUP(TblP01[[#This Row],[Factor]],Tbl_ListFactores[],MATCH(D$15,Tbl_ListFactores[#Headers],0),0),"")</f>
        <v/>
      </c>
      <c r="E27" s="253"/>
      <c r="F27" s="122" t="str">
        <f ca="1">IFERROR(VLOOKUP(TblP01[[#This Row],[Nivel]],INDIRECT(VLOOKUP(TblP01[[#This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14.25" customHeight="1" x14ac:dyDescent="0.2">
      <c r="A28" s="122" t="s">
        <v>13</v>
      </c>
      <c r="B28" s="122" t="str">
        <f>IFERROR(VLOOKUP(TblP01[[#This Row],[Factor]],Tbl_ListFactores[],MATCH(B$15,Tbl_ListFactores[#Headers],0),0),"")</f>
        <v>zz</v>
      </c>
      <c r="C28" s="122" t="str">
        <f>IFERROR(VLOOKUP(TblP01[[#This Row],[Factor]],Tbl_ListFactores[],MATCH(C$15,Tbl_ListFactores[#Headers],0),0),"")</f>
        <v/>
      </c>
      <c r="D28" s="122" t="str">
        <f>IFERROR(VLOOKUP(TblP01[[#This Row],[Factor]],Tbl_ListFactores[],MATCH(D$15,Tbl_ListFactores[#Headers],0),0),"")</f>
        <v/>
      </c>
      <c r="E28" s="253"/>
      <c r="F28" s="122" t="str">
        <f ca="1">IFERROR(VLOOKUP(TblP01[[#This Row],[Nivel]],INDIRECT(VLOOKUP(TblP01[[#This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14.25" customHeight="1" x14ac:dyDescent="0.2">
      <c r="A29" s="122" t="s">
        <v>14</v>
      </c>
      <c r="B29" s="122" t="str">
        <f>IFERROR(VLOOKUP(TblP01[[#This Row],[Factor]],Tbl_ListFactores[],MATCH(B$15,Tbl_ListFactores[#Headers],0),0),"")</f>
        <v>zz</v>
      </c>
      <c r="C29" s="122" t="str">
        <f>IFERROR(VLOOKUP(TblP01[[#This Row],[Factor]],Tbl_ListFactores[],MATCH(C$15,Tbl_ListFactores[#Headers],0),0),"")</f>
        <v/>
      </c>
      <c r="D29" s="122" t="str">
        <f>IFERROR(VLOOKUP(TblP01[[#This Row],[Factor]],Tbl_ListFactores[],MATCH(D$15,Tbl_ListFactores[#Headers],0),0),"")</f>
        <v/>
      </c>
      <c r="E29" s="253"/>
      <c r="F29" s="122" t="str">
        <f ca="1">IFERROR(VLOOKUP(TblP01[[#This Row],[Nivel]],INDIRECT(VLOOKUP(TblP01[[#This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14.25" customHeight="1" x14ac:dyDescent="0.2">
      <c r="A30" s="122" t="s">
        <v>15</v>
      </c>
      <c r="B30" s="122" t="str">
        <f>IFERROR(VLOOKUP(TblP01[[#This Row],[Factor]],Tbl_ListFactores[],MATCH(B$15,Tbl_ListFactores[#Headers],0),0),"")</f>
        <v>zz</v>
      </c>
      <c r="C30" s="122" t="str">
        <f>IFERROR(VLOOKUP(TblP01[[#This Row],[Factor]],Tbl_ListFactores[],MATCH(C$15,Tbl_ListFactores[#Headers],0),0),"")</f>
        <v/>
      </c>
      <c r="D30" s="122" t="str">
        <f>IFERROR(VLOOKUP(TblP01[[#This Row],[Factor]],Tbl_ListFactores[],MATCH(D$15,Tbl_ListFactores[#Headers],0),0),"")</f>
        <v/>
      </c>
      <c r="E30" s="253"/>
      <c r="F30" s="122" t="str">
        <f ca="1">IFERROR(VLOOKUP(TblP01[[#This Row],[Nivel]],INDIRECT(VLOOKUP(TblP01[[#This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14.25" customHeight="1" x14ac:dyDescent="0.2">
      <c r="A31" s="122" t="s">
        <v>16</v>
      </c>
      <c r="B31" s="122" t="str">
        <f>IFERROR(VLOOKUP(TblP01[[#This Row],[Factor]],Tbl_ListFactores[],MATCH(B$15,Tbl_ListFactores[#Headers],0),0),"")</f>
        <v>zz</v>
      </c>
      <c r="C31" s="122" t="str">
        <f>IFERROR(VLOOKUP(TblP01[[#This Row],[Factor]],Tbl_ListFactores[],MATCH(C$15,Tbl_ListFactores[#Headers],0),0),"")</f>
        <v/>
      </c>
      <c r="D31" s="122" t="str">
        <f>IFERROR(VLOOKUP(TblP01[[#This Row],[Factor]],Tbl_ListFactores[],MATCH(D$15,Tbl_ListFactores[#Headers],0),0),"")</f>
        <v/>
      </c>
      <c r="E31" s="253"/>
      <c r="F31" s="122" t="str">
        <f ca="1">IFERROR(VLOOKUP(TblP01[[#This Row],[Nivel]],INDIRECT(VLOOKUP(TblP01[[#This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14.25" customHeight="1" x14ac:dyDescent="0.2">
      <c r="A32" s="122" t="s">
        <v>17</v>
      </c>
      <c r="B32" s="122" t="str">
        <f>IFERROR(VLOOKUP(TblP01[[#This Row],[Factor]],Tbl_ListFactores[],MATCH(B$15,Tbl_ListFactores[#Headers],0),0),"")</f>
        <v>zz</v>
      </c>
      <c r="C32" s="122" t="str">
        <f>IFERROR(VLOOKUP(TblP01[[#This Row],[Factor]],Tbl_ListFactores[],MATCH(C$15,Tbl_ListFactores[#Headers],0),0),"")</f>
        <v/>
      </c>
      <c r="D32" s="122" t="str">
        <f>IFERROR(VLOOKUP(TblP01[[#This Row],[Factor]],Tbl_ListFactores[],MATCH(D$15,Tbl_ListFactores[#Headers],0),0),"")</f>
        <v/>
      </c>
      <c r="E32" s="253"/>
      <c r="F32" s="122" t="str">
        <f ca="1">IFERROR(VLOOKUP(TblP01[[#This Row],[Nivel]],INDIRECT(VLOOKUP(TblP01[[#This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14.25" customHeight="1" x14ac:dyDescent="0.2">
      <c r="A33" s="122" t="s">
        <v>18</v>
      </c>
      <c r="B33" s="122" t="str">
        <f>IFERROR(VLOOKUP(TblP01[[#This Row],[Factor]],Tbl_ListFactores[],MATCH(B$15,Tbl_ListFactores[#Headers],0),0),"")</f>
        <v>zz</v>
      </c>
      <c r="C33" s="122" t="str">
        <f>IFERROR(VLOOKUP(TblP01[[#This Row],[Factor]],Tbl_ListFactores[],MATCH(C$15,Tbl_ListFactores[#Headers],0),0),"")</f>
        <v/>
      </c>
      <c r="D33" s="122" t="str">
        <f>IFERROR(VLOOKUP(TblP01[[#This Row],[Factor]],Tbl_ListFactores[],MATCH(D$15,Tbl_ListFactores[#Headers],0),0),"")</f>
        <v/>
      </c>
      <c r="E33" s="253"/>
      <c r="F33" s="122" t="str">
        <f ca="1">IFERROR(VLOOKUP(TblP01[[#This Row],[Nivel]],INDIRECT(VLOOKUP(TblP01[[#This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s="145" customFormat="1" ht="14.25" customHeight="1" x14ac:dyDescent="0.2">
      <c r="A34" s="122" t="s">
        <v>19</v>
      </c>
      <c r="B34" s="122" t="str">
        <f>IFERROR(VLOOKUP(TblP01[[#This Row],[Factor]],Tbl_ListFactores[],MATCH(B$15,Tbl_ListFactores[#Headers],0),0),"")</f>
        <v>zz</v>
      </c>
      <c r="C34" s="122" t="str">
        <f>IFERROR(VLOOKUP(TblP01[[#This Row],[Factor]],Tbl_ListFactores[],MATCH(C$15,Tbl_ListFactores[#Headers],0),0),"")</f>
        <v/>
      </c>
      <c r="D34" s="122" t="str">
        <f>IFERROR(VLOOKUP(TblP01[[#This Row],[Factor]],Tbl_ListFactores[],MATCH(D$15,Tbl_ListFactores[#Headers],0),0),"")</f>
        <v/>
      </c>
      <c r="E34" s="253"/>
      <c r="F34" s="122" t="str">
        <f ca="1">IFERROR(VLOOKUP(TblP01[[#This Row],[Nivel]],INDIRECT(VLOOKUP(TblP01[[#This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s="145" customFormat="1" ht="14.25" customHeight="1" x14ac:dyDescent="0.2">
      <c r="A35" s="122" t="s">
        <v>20</v>
      </c>
      <c r="B35" s="122" t="str">
        <f>IFERROR(VLOOKUP(TblP01[[#This Row],[Factor]],Tbl_ListFactores[],MATCH(B$15,Tbl_ListFactores[#Headers],0),0),"")</f>
        <v>zz</v>
      </c>
      <c r="C35" s="122" t="str">
        <f>IFERROR(VLOOKUP(TblP01[[#This Row],[Factor]],Tbl_ListFactores[],MATCH(C$15,Tbl_ListFactores[#Headers],0),0),"")</f>
        <v/>
      </c>
      <c r="D35" s="122" t="str">
        <f>IFERROR(VLOOKUP(TblP01[[#This Row],[Factor]],Tbl_ListFactores[],MATCH(D$15,Tbl_ListFactores[#Headers],0),0),"")</f>
        <v/>
      </c>
      <c r="E35" s="253"/>
      <c r="F35" s="122" t="str">
        <f ca="1">IFERROR(VLOOKUP(TblP01[[#This Row],[Nivel]],INDIRECT(VLOOKUP(TblP01[[#This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s="145" customFormat="1" ht="14.25" customHeight="1" x14ac:dyDescent="0.2">
      <c r="A36" s="122" t="s">
        <v>21</v>
      </c>
      <c r="B36" s="122" t="str">
        <f>IFERROR(VLOOKUP(TblP01[[#This Row],[Factor]],Tbl_ListFactores[],MATCH(B$15,Tbl_ListFactores[#Headers],0),0),"")</f>
        <v>zz</v>
      </c>
      <c r="C36" s="122" t="str">
        <f>IFERROR(VLOOKUP(TblP01[[#This Row],[Factor]],Tbl_ListFactores[],MATCH(C$15,Tbl_ListFactores[#Headers],0),0),"")</f>
        <v/>
      </c>
      <c r="D36" s="122" t="str">
        <f>IFERROR(VLOOKUP(TblP01[[#This Row],[Factor]],Tbl_ListFactores[],MATCH(D$15,Tbl_ListFactores[#Headers],0),0),"")</f>
        <v/>
      </c>
      <c r="E36" s="253"/>
      <c r="F36" s="122" t="str">
        <f ca="1">IFERROR(VLOOKUP(TblP01[[#This Row],[Nivel]],INDIRECT(VLOOKUP(TblP01[[#This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s="145" customFormat="1" ht="14.25" customHeight="1" x14ac:dyDescent="0.2">
      <c r="A37" s="122" t="s">
        <v>22</v>
      </c>
      <c r="B37" s="122" t="str">
        <f>IFERROR(VLOOKUP(TblP01[[#This Row],[Factor]],Tbl_ListFactores[],MATCH(B$15,Tbl_ListFactores[#Headers],0),0),"")</f>
        <v>zz</v>
      </c>
      <c r="C37" s="122" t="str">
        <f>IFERROR(VLOOKUP(TblP01[[#This Row],[Factor]],Tbl_ListFactores[],MATCH(C$15,Tbl_ListFactores[#Headers],0),0),"")</f>
        <v/>
      </c>
      <c r="D37" s="122" t="str">
        <f>IFERROR(VLOOKUP(TblP01[[#This Row],[Factor]],Tbl_ListFactores[],MATCH(D$15,Tbl_ListFactores[#Headers],0),0),"")</f>
        <v/>
      </c>
      <c r="E37" s="253"/>
      <c r="F37" s="122" t="str">
        <f ca="1">IFERROR(VLOOKUP(TblP01[[#This Row],[Nivel]],INDIRECT(VLOOKUP(TblP01[[#This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s="145" customFormat="1" ht="14.25" customHeight="1" x14ac:dyDescent="0.2">
      <c r="A38" s="122" t="s">
        <v>23</v>
      </c>
      <c r="B38" s="122" t="str">
        <f>IFERROR(VLOOKUP(TblP01[[#This Row],[Factor]],Tbl_ListFactores[],MATCH(B$15,Tbl_ListFactores[#Headers],0),0),"")</f>
        <v>zz</v>
      </c>
      <c r="C38" s="122" t="str">
        <f>IFERROR(VLOOKUP(TblP01[[#This Row],[Factor]],Tbl_ListFactores[],MATCH(C$15,Tbl_ListFactores[#Headers],0),0),"")</f>
        <v/>
      </c>
      <c r="D38" s="122" t="str">
        <f>IFERROR(VLOOKUP(TblP01[[#This Row],[Factor]],Tbl_ListFactores[],MATCH(D$15,Tbl_ListFactores[#Headers],0),0),"")</f>
        <v/>
      </c>
      <c r="E38" s="253"/>
      <c r="F38" s="122" t="str">
        <f ca="1">IFERROR(VLOOKUP(TblP01[[#This Row],[Nivel]],INDIRECT(VLOOKUP(TblP01[[#This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s="145" customFormat="1" ht="14.25" customHeight="1" x14ac:dyDescent="0.2">
      <c r="A39" s="122" t="s">
        <v>24</v>
      </c>
      <c r="B39" s="122" t="str">
        <f>IFERROR(VLOOKUP(TblP01[[#This Row],[Factor]],Tbl_ListFactores[],MATCH(B$15,Tbl_ListFactores[#Headers],0),0),"")</f>
        <v>zz</v>
      </c>
      <c r="C39" s="122" t="str">
        <f>IFERROR(VLOOKUP(TblP01[[#This Row],[Factor]],Tbl_ListFactores[],MATCH(C$15,Tbl_ListFactores[#Headers],0),0),"")</f>
        <v/>
      </c>
      <c r="D39" s="122" t="str">
        <f>IFERROR(VLOOKUP(TblP01[[#This Row],[Factor]],Tbl_ListFactores[],MATCH(D$15,Tbl_ListFactores[#Headers],0),0),"")</f>
        <v/>
      </c>
      <c r="E39" s="253"/>
      <c r="F39" s="122" t="str">
        <f ca="1">IFERROR(VLOOKUP(TblP01[[#This Row],[Nivel]],INDIRECT(VLOOKUP(TblP01[[#This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s="145" customFormat="1" ht="14.25" customHeight="1" x14ac:dyDescent="0.2">
      <c r="A40" s="122" t="s">
        <v>25</v>
      </c>
      <c r="B40" s="122" t="str">
        <f>IFERROR(VLOOKUP(TblP01[[#This Row],[Factor]],Tbl_ListFactores[],MATCH(B$15,Tbl_ListFactores[#Headers],0),0),"")</f>
        <v>zz</v>
      </c>
      <c r="C40" s="122" t="str">
        <f>IFERROR(VLOOKUP(TblP01[[#This Row],[Factor]],Tbl_ListFactores[],MATCH(C$15,Tbl_ListFactores[#Headers],0),0),"")</f>
        <v/>
      </c>
      <c r="D40" s="122" t="str">
        <f>IFERROR(VLOOKUP(TblP01[[#This Row],[Factor]],Tbl_ListFactores[],MATCH(D$15,Tbl_ListFactores[#Headers],0),0),"")</f>
        <v/>
      </c>
      <c r="E40" s="253"/>
      <c r="F40" s="122" t="str">
        <f ca="1">IFERROR(VLOOKUP(TblP01[[#This Row],[Nivel]],INDIRECT(VLOOKUP(TblP01[[#This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s="145" customFormat="1" ht="14.25" customHeight="1" x14ac:dyDescent="0.2">
      <c r="A41" s="122" t="s">
        <v>41</v>
      </c>
      <c r="B41" s="122" t="str">
        <f>IFERROR(VLOOKUP(TblP01[[#This Row],[Factor]],Tbl_ListFactores[],MATCH(B$15,Tbl_ListFactores[#Headers],0),0),"")</f>
        <v>zz</v>
      </c>
      <c r="C41" s="122" t="str">
        <f>IFERROR(VLOOKUP(TblP01[[#This Row],[Factor]],Tbl_ListFactores[],MATCH(C$15,Tbl_ListFactores[#Headers],0),0),"")</f>
        <v/>
      </c>
      <c r="D41" s="122" t="str">
        <f>IFERROR(VLOOKUP(TblP01[[#This Row],[Factor]],Tbl_ListFactores[],MATCH(D$15,Tbl_ListFactores[#Headers],0),0),"")</f>
        <v/>
      </c>
      <c r="E41" s="253"/>
      <c r="F41" s="122" t="str">
        <f ca="1">IFERROR(VLOOKUP(TblP01[[#This Row],[Nivel]],INDIRECT(VLOOKUP(TblP01[[#This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s="145" customFormat="1" ht="14.25" customHeight="1" x14ac:dyDescent="0.2">
      <c r="A42" s="122" t="s">
        <v>42</v>
      </c>
      <c r="B42" s="122" t="str">
        <f>IFERROR(VLOOKUP(TblP01[[#This Row],[Factor]],Tbl_ListFactores[],MATCH(B$15,Tbl_ListFactores[#Headers],0),0),"")</f>
        <v>zz</v>
      </c>
      <c r="C42" s="122" t="str">
        <f>IFERROR(VLOOKUP(TblP01[[#This Row],[Factor]],Tbl_ListFactores[],MATCH(C$15,Tbl_ListFactores[#Headers],0),0),"")</f>
        <v/>
      </c>
      <c r="D42" s="122" t="str">
        <f>IFERROR(VLOOKUP(TblP01[[#This Row],[Factor]],Tbl_ListFactores[],MATCH(D$15,Tbl_ListFactores[#Headers],0),0),"")</f>
        <v/>
      </c>
      <c r="E42" s="253"/>
      <c r="F42" s="122" t="str">
        <f ca="1">IFERROR(VLOOKUP(TblP01[[#This Row],[Nivel]],INDIRECT(VLOOKUP(TblP01[[#This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s="145" customFormat="1" ht="14.25" customHeight="1" x14ac:dyDescent="0.2">
      <c r="A43" s="122" t="s">
        <v>43</v>
      </c>
      <c r="B43" s="122" t="str">
        <f>IFERROR(VLOOKUP(TblP01[[#This Row],[Factor]],Tbl_ListFactores[],MATCH(B$15,Tbl_ListFactores[#Headers],0),0),"")</f>
        <v>zz</v>
      </c>
      <c r="C43" s="122" t="str">
        <f>IFERROR(VLOOKUP(TblP01[[#This Row],[Factor]],Tbl_ListFactores[],MATCH(C$15,Tbl_ListFactores[#Headers],0),0),"")</f>
        <v/>
      </c>
      <c r="D43" s="122" t="str">
        <f>IFERROR(VLOOKUP(TblP01[[#This Row],[Factor]],Tbl_ListFactores[],MATCH(D$15,Tbl_ListFactores[#Headers],0),0),"")</f>
        <v/>
      </c>
      <c r="E43" s="253"/>
      <c r="F43" s="122" t="str">
        <f ca="1">IFERROR(VLOOKUP(TblP01[[#This Row],[Nivel]],INDIRECT(VLOOKUP(TblP01[[#This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s="145" customFormat="1" ht="14.25" customHeight="1" x14ac:dyDescent="0.2">
      <c r="A44" s="122" t="s">
        <v>44</v>
      </c>
      <c r="B44" s="122" t="str">
        <f>IFERROR(VLOOKUP(TblP01[[#This Row],[Factor]],Tbl_ListFactores[],MATCH(B$15,Tbl_ListFactores[#Headers],0),0),"")</f>
        <v>zz</v>
      </c>
      <c r="C44" s="122" t="str">
        <f>IFERROR(VLOOKUP(TblP01[[#This Row],[Factor]],Tbl_ListFactores[],MATCH(C$15,Tbl_ListFactores[#Headers],0),0),"")</f>
        <v/>
      </c>
      <c r="D44" s="122" t="str">
        <f>IFERROR(VLOOKUP(TblP01[[#This Row],[Factor]],Tbl_ListFactores[],MATCH(D$15,Tbl_ListFactores[#Headers],0),0),"")</f>
        <v/>
      </c>
      <c r="E44" s="253"/>
      <c r="F44" s="122" t="str">
        <f ca="1">IFERROR(VLOOKUP(TblP01[[#This Row],[Nivel]],INDIRECT(VLOOKUP(TblP01[[#This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s="145" customFormat="1" ht="14.25" customHeight="1" x14ac:dyDescent="0.2">
      <c r="A45" s="122" t="s">
        <v>45</v>
      </c>
      <c r="B45" s="122" t="str">
        <f>IFERROR(VLOOKUP(TblP01[[#This Row],[Factor]],Tbl_ListFactores[],MATCH(B$15,Tbl_ListFactores[#Headers],0),0),"")</f>
        <v>zz</v>
      </c>
      <c r="C45" s="122" t="str">
        <f>IFERROR(VLOOKUP(TblP01[[#This Row],[Factor]],Tbl_ListFactores[],MATCH(C$15,Tbl_ListFactores[#Headers],0),0),"")</f>
        <v/>
      </c>
      <c r="D45" s="122" t="str">
        <f>IFERROR(VLOOKUP(TblP01[[#This Row],[Factor]],Tbl_ListFactores[],MATCH(D$15,Tbl_ListFactores[#Headers],0),0),"")</f>
        <v/>
      </c>
      <c r="E45" s="253"/>
      <c r="F45" s="122" t="str">
        <f ca="1">IFERROR(VLOOKUP(TblP01[[#This Row],[Nivel]],INDIRECT(VLOOKUP(TblP01[[#This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B14:F14"/>
    <mergeCell ref="B13:E13"/>
    <mergeCell ref="F3:G3"/>
    <mergeCell ref="C3:D3"/>
    <mergeCell ref="C7:F7"/>
    <mergeCell ref="C9:F9"/>
    <mergeCell ref="C11:D11"/>
    <mergeCell ref="C5:F5"/>
  </mergeCells>
  <conditionalFormatting sqref="E16:E45">
    <cfRule type="expression" dxfId="549" priority="2">
      <formula>AND($C16&lt;&gt;"",ISBLANK($E16),$D$1&lt;&gt;0)</formula>
    </cfRule>
  </conditionalFormatting>
  <conditionalFormatting sqref="B16:B45">
    <cfRule type="cellIs" dxfId="548" priority="1" operator="equal">
      <formula>"zz"</formula>
    </cfRule>
  </conditionalFormatting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5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66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1.75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3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IF(AND(COUNTBLANK(TblP02[Nivel])&lt;&gt;COUNTBLANK(TblP02[Nombre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IFERROR(VLOOKUP(TblP02[[#This Row],[Factor]],Tbl_ListFactores[],MATCH(B$15,Tbl_ListFactores[#Headers],0),0),"")</f>
        <v>zz</v>
      </c>
      <c r="C16" s="122" t="str">
        <f>IFERROR(VLOOKUP(TblP02[[#This Row],[Factor]],Tbl_ListFactores[],MATCH(C$15,Tbl_ListFactores[#Headers],0),0),"")</f>
        <v/>
      </c>
      <c r="D16" s="122" t="str">
        <f>IFERROR(VLOOKUP(TblP02[[#This Row],[Factor]],Tbl_ListFactores[],MATCH(D$15,Tbl_ListFactores[#Headers],0),0),"")</f>
        <v/>
      </c>
      <c r="E16" s="253"/>
      <c r="F16" s="122" t="str">
        <f ca="1">IFERROR(VLOOKUP(TblP02[[#This Row],[Nivel]],INDIRECT(VLOOKUP(TblP02[[#This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IFERROR(VLOOKUP(TblP02[[#This Row],[Factor]],Tbl_ListFactores[],MATCH(B$15,Tbl_ListFactores[#Headers],0),0),"")</f>
        <v>zz</v>
      </c>
      <c r="C17" s="122" t="str">
        <f>IFERROR(VLOOKUP(TblP02[[#This Row],[Factor]],Tbl_ListFactores[],MATCH(C$15,Tbl_ListFactores[#Headers],0),0),"")</f>
        <v/>
      </c>
      <c r="D17" s="122" t="str">
        <f>IFERROR(VLOOKUP(TblP02[[#This Row],[Factor]],Tbl_ListFactores[],MATCH(D$15,Tbl_ListFactores[#Headers],0),0),"")</f>
        <v/>
      </c>
      <c r="E17" s="253"/>
      <c r="F17" s="122" t="str">
        <f ca="1">IFERROR(VLOOKUP(TblP02[[#This Row],[Nivel]],INDIRECT(VLOOKUP(TblP02[[#This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IFERROR(VLOOKUP(TblP02[[#This Row],[Factor]],Tbl_ListFactores[],MATCH(B$15,Tbl_ListFactores[#Headers],0),0),"")</f>
        <v>zz</v>
      </c>
      <c r="C18" s="122" t="str">
        <f>IFERROR(VLOOKUP(TblP02[[#This Row],[Factor]],Tbl_ListFactores[],MATCH(C$15,Tbl_ListFactores[#Headers],0),0),"")</f>
        <v/>
      </c>
      <c r="D18" s="122" t="str">
        <f>IFERROR(VLOOKUP(TblP02[[#This Row],[Factor]],Tbl_ListFactores[],MATCH(D$15,Tbl_ListFactores[#Headers],0),0),"")</f>
        <v/>
      </c>
      <c r="E18" s="253"/>
      <c r="F18" s="122" t="str">
        <f ca="1">IFERROR(VLOOKUP(TblP02[[#This Row],[Nivel]],INDIRECT(VLOOKUP(TblP02[[#This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IFERROR(VLOOKUP(TblP02[[#This Row],[Factor]],Tbl_ListFactores[],MATCH(B$15,Tbl_ListFactores[#Headers],0),0),"")</f>
        <v>zz</v>
      </c>
      <c r="C19" s="122" t="str">
        <f>IFERROR(VLOOKUP(TblP02[[#This Row],[Factor]],Tbl_ListFactores[],MATCH(C$15,Tbl_ListFactores[#Headers],0),0),"")</f>
        <v/>
      </c>
      <c r="D19" s="122" t="str">
        <f>IFERROR(VLOOKUP(TblP02[[#This Row],[Factor]],Tbl_ListFactores[],MATCH(D$15,Tbl_ListFactores[#Headers],0),0),"")</f>
        <v/>
      </c>
      <c r="E19" s="253"/>
      <c r="F19" s="122" t="str">
        <f ca="1">IFERROR(VLOOKUP(TblP02[[#This Row],[Nivel]],INDIRECT(VLOOKUP(TblP02[[#This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IFERROR(VLOOKUP(TblP02[[#This Row],[Factor]],Tbl_ListFactores[],MATCH(B$15,Tbl_ListFactores[#Headers],0),0),"")</f>
        <v>zz</v>
      </c>
      <c r="C20" s="122" t="str">
        <f>IFERROR(VLOOKUP(TblP02[[#This Row],[Factor]],Tbl_ListFactores[],MATCH(C$15,Tbl_ListFactores[#Headers],0),0),"")</f>
        <v/>
      </c>
      <c r="D20" s="122" t="str">
        <f>IFERROR(VLOOKUP(TblP02[[#This Row],[Factor]],Tbl_ListFactores[],MATCH(D$15,Tbl_ListFactores[#Headers],0),0),"")</f>
        <v/>
      </c>
      <c r="E20" s="253"/>
      <c r="F20" s="122" t="str">
        <f ca="1">IFERROR(VLOOKUP(TblP02[[#This Row],[Nivel]],INDIRECT(VLOOKUP(TblP02[[#This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IFERROR(VLOOKUP(TblP02[[#This Row],[Factor]],Tbl_ListFactores[],MATCH(B$15,Tbl_ListFactores[#Headers],0),0),"")</f>
        <v>zz</v>
      </c>
      <c r="C21" s="122" t="str">
        <f>IFERROR(VLOOKUP(TblP02[[#This Row],[Factor]],Tbl_ListFactores[],MATCH(C$15,Tbl_ListFactores[#Headers],0),0),"")</f>
        <v/>
      </c>
      <c r="D21" s="122" t="str">
        <f>IFERROR(VLOOKUP(TblP02[[#This Row],[Factor]],Tbl_ListFactores[],MATCH(D$15,Tbl_ListFactores[#Headers],0),0),"")</f>
        <v/>
      </c>
      <c r="E21" s="253"/>
      <c r="F21" s="122" t="str">
        <f ca="1">IFERROR(VLOOKUP(TblP02[[#This Row],[Nivel]],INDIRECT(VLOOKUP(TblP02[[#This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IFERROR(VLOOKUP(TblP02[[#This Row],[Factor]],Tbl_ListFactores[],MATCH(B$15,Tbl_ListFactores[#Headers],0),0),"")</f>
        <v>zz</v>
      </c>
      <c r="C22" s="122" t="str">
        <f>IFERROR(VLOOKUP(TblP02[[#This Row],[Factor]],Tbl_ListFactores[],MATCH(C$15,Tbl_ListFactores[#Headers],0),0),"")</f>
        <v/>
      </c>
      <c r="D22" s="122" t="str">
        <f>IFERROR(VLOOKUP(TblP02[[#This Row],[Factor]],Tbl_ListFactores[],MATCH(D$15,Tbl_ListFactores[#Headers],0),0),"")</f>
        <v/>
      </c>
      <c r="E22" s="253"/>
      <c r="F22" s="122" t="str">
        <f ca="1">IFERROR(VLOOKUP(TblP02[[#This Row],[Nivel]],INDIRECT(VLOOKUP(TblP02[[#This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55.5" customHeight="1" x14ac:dyDescent="0.2">
      <c r="A23" s="122" t="s">
        <v>8</v>
      </c>
      <c r="B23" s="122" t="str">
        <f>IFERROR(VLOOKUP(TblP02[[#This Row],[Factor]],Tbl_ListFactores[],MATCH(B$15,Tbl_ListFactores[#Headers],0),0),"")</f>
        <v>zz</v>
      </c>
      <c r="C23" s="122" t="str">
        <f>IFERROR(VLOOKUP(TblP02[[#This Row],[Factor]],Tbl_ListFactores[],MATCH(C$15,Tbl_ListFactores[#Headers],0),0),"")</f>
        <v/>
      </c>
      <c r="D23" s="122" t="str">
        <f>IFERROR(VLOOKUP(TblP02[[#This Row],[Factor]],Tbl_ListFactores[],MATCH(D$15,Tbl_ListFactores[#Headers],0),0),"")</f>
        <v/>
      </c>
      <c r="E23" s="253"/>
      <c r="F23" s="122" t="str">
        <f ca="1">IFERROR(VLOOKUP(TblP02[[#This Row],[Nivel]],INDIRECT(VLOOKUP(TblP02[[#This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IFERROR(VLOOKUP(TblP02[[#This Row],[Factor]],Tbl_ListFactores[],MATCH(B$15,Tbl_ListFactores[#Headers],0),0),"")</f>
        <v>zz</v>
      </c>
      <c r="C24" s="122" t="str">
        <f>IFERROR(VLOOKUP(TblP02[[#This Row],[Factor]],Tbl_ListFactores[],MATCH(C$15,Tbl_ListFactores[#Headers],0),0),"")</f>
        <v/>
      </c>
      <c r="D24" s="122" t="str">
        <f>IFERROR(VLOOKUP(TblP02[[#This Row],[Factor]],Tbl_ListFactores[],MATCH(D$15,Tbl_ListFactores[#Headers],0),0),"")</f>
        <v/>
      </c>
      <c r="E24" s="253"/>
      <c r="F24" s="122" t="str">
        <f ca="1">IFERROR(VLOOKUP(TblP02[[#This Row],[Nivel]],INDIRECT(VLOOKUP(TblP02[[#This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IFERROR(VLOOKUP(TblP02[[#This Row],[Factor]],Tbl_ListFactores[],MATCH(B$15,Tbl_ListFactores[#Headers],0),0),"")</f>
        <v>zz</v>
      </c>
      <c r="C25" s="122" t="str">
        <f>IFERROR(VLOOKUP(TblP02[[#This Row],[Factor]],Tbl_ListFactores[],MATCH(C$15,Tbl_ListFactores[#Headers],0),0),"")</f>
        <v/>
      </c>
      <c r="D25" s="122" t="str">
        <f>IFERROR(VLOOKUP(TblP02[[#This Row],[Factor]],Tbl_ListFactores[],MATCH(D$15,Tbl_ListFactores[#Headers],0),0),"")</f>
        <v/>
      </c>
      <c r="E25" s="253"/>
      <c r="F25" s="122" t="str">
        <f ca="1">IFERROR(VLOOKUP(TblP02[[#This Row],[Nivel]],INDIRECT(VLOOKUP(TblP02[[#This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IFERROR(VLOOKUP(TblP02[[#This Row],[Factor]],Tbl_ListFactores[],MATCH(B$15,Tbl_ListFactores[#Headers],0),0),"")</f>
        <v>zz</v>
      </c>
      <c r="C26" s="122" t="str">
        <f>IFERROR(VLOOKUP(TblP02[[#This Row],[Factor]],Tbl_ListFactores[],MATCH(C$15,Tbl_ListFactores[#Headers],0),0),"")</f>
        <v/>
      </c>
      <c r="D26" s="122" t="str">
        <f>IFERROR(VLOOKUP(TblP02[[#This Row],[Factor]],Tbl_ListFactores[],MATCH(D$15,Tbl_ListFactores[#Headers],0),0),"")</f>
        <v/>
      </c>
      <c r="E26" s="253"/>
      <c r="F26" s="122" t="str">
        <f ca="1">IFERROR(VLOOKUP(TblP02[[#This Row],[Nivel]],INDIRECT(VLOOKUP(TblP02[[#This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IFERROR(VLOOKUP(TblP02[[#This Row],[Factor]],Tbl_ListFactores[],MATCH(B$15,Tbl_ListFactores[#Headers],0),0),"")</f>
        <v>zz</v>
      </c>
      <c r="C27" s="122" t="str">
        <f>IFERROR(VLOOKUP(TblP02[[#This Row],[Factor]],Tbl_ListFactores[],MATCH(C$15,Tbl_ListFactores[#Headers],0),0),"")</f>
        <v/>
      </c>
      <c r="D27" s="122" t="str">
        <f>IFERROR(VLOOKUP(TblP02[[#This Row],[Factor]],Tbl_ListFactores[],MATCH(D$15,Tbl_ListFactores[#Headers],0),0),"")</f>
        <v/>
      </c>
      <c r="E27" s="253"/>
      <c r="F27" s="122" t="str">
        <f ca="1">IFERROR(VLOOKUP(TblP02[[#This Row],[Nivel]],INDIRECT(VLOOKUP(TblP02[[#This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IFERROR(VLOOKUP(TblP02[[#This Row],[Factor]],Tbl_ListFactores[],MATCH(B$15,Tbl_ListFactores[#Headers],0),0),"")</f>
        <v>zz</v>
      </c>
      <c r="C28" s="122" t="str">
        <f>IFERROR(VLOOKUP(TblP02[[#This Row],[Factor]],Tbl_ListFactores[],MATCH(C$15,Tbl_ListFactores[#Headers],0),0),"")</f>
        <v/>
      </c>
      <c r="D28" s="122" t="str">
        <f>IFERROR(VLOOKUP(TblP02[[#This Row],[Factor]],Tbl_ListFactores[],MATCH(D$15,Tbl_ListFactores[#Headers],0),0),"")</f>
        <v/>
      </c>
      <c r="E28" s="253"/>
      <c r="F28" s="122" t="str">
        <f ca="1">IFERROR(VLOOKUP(TblP02[[#This Row],[Nivel]],INDIRECT(VLOOKUP(TblP02[[#This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IFERROR(VLOOKUP(TblP02[[#This Row],[Factor]],Tbl_ListFactores[],MATCH(B$15,Tbl_ListFactores[#Headers],0),0),"")</f>
        <v>zz</v>
      </c>
      <c r="C29" s="122" t="str">
        <f>IFERROR(VLOOKUP(TblP02[[#This Row],[Factor]],Tbl_ListFactores[],MATCH(C$15,Tbl_ListFactores[#Headers],0),0),"")</f>
        <v/>
      </c>
      <c r="D29" s="122" t="str">
        <f>IFERROR(VLOOKUP(TblP02[[#This Row],[Factor]],Tbl_ListFactores[],MATCH(D$15,Tbl_ListFactores[#Headers],0),0),"")</f>
        <v/>
      </c>
      <c r="E29" s="253"/>
      <c r="F29" s="122" t="str">
        <f ca="1">IFERROR(VLOOKUP(TblP02[[#This Row],[Nivel]],INDIRECT(VLOOKUP(TblP02[[#This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IFERROR(VLOOKUP(TblP02[[#This Row],[Factor]],Tbl_ListFactores[],MATCH(B$15,Tbl_ListFactores[#Headers],0),0),"")</f>
        <v>zz</v>
      </c>
      <c r="C30" s="122" t="str">
        <f>IFERROR(VLOOKUP(TblP02[[#This Row],[Factor]],Tbl_ListFactores[],MATCH(C$15,Tbl_ListFactores[#Headers],0),0),"")</f>
        <v/>
      </c>
      <c r="D30" s="122" t="str">
        <f>IFERROR(VLOOKUP(TblP02[[#This Row],[Factor]],Tbl_ListFactores[],MATCH(D$15,Tbl_ListFactores[#Headers],0),0),"")</f>
        <v/>
      </c>
      <c r="E30" s="253"/>
      <c r="F30" s="122" t="str">
        <f ca="1">IFERROR(VLOOKUP(TblP02[[#This Row],[Nivel]],INDIRECT(VLOOKUP(TblP02[[#This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IFERROR(VLOOKUP(TblP02[[#This Row],[Factor]],Tbl_ListFactores[],MATCH(B$15,Tbl_ListFactores[#Headers],0),0),"")</f>
        <v>zz</v>
      </c>
      <c r="C31" s="122" t="str">
        <f>IFERROR(VLOOKUP(TblP02[[#This Row],[Factor]],Tbl_ListFactores[],MATCH(C$15,Tbl_ListFactores[#Headers],0),0),"")</f>
        <v/>
      </c>
      <c r="D31" s="122" t="str">
        <f>IFERROR(VLOOKUP(TblP02[[#This Row],[Factor]],Tbl_ListFactores[],MATCH(D$15,Tbl_ListFactores[#Headers],0),0),"")</f>
        <v/>
      </c>
      <c r="E31" s="253"/>
      <c r="F31" s="122" t="str">
        <f ca="1">IFERROR(VLOOKUP(TblP02[[#This Row],[Nivel]],INDIRECT(VLOOKUP(TblP02[[#This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IFERROR(VLOOKUP(TblP02[[#This Row],[Factor]],Tbl_ListFactores[],MATCH(B$15,Tbl_ListFactores[#Headers],0),0),"")</f>
        <v>zz</v>
      </c>
      <c r="C32" s="122" t="str">
        <f>IFERROR(VLOOKUP(TblP02[[#This Row],[Factor]],Tbl_ListFactores[],MATCH(C$15,Tbl_ListFactores[#Headers],0),0),"")</f>
        <v/>
      </c>
      <c r="D32" s="122" t="str">
        <f>IFERROR(VLOOKUP(TblP02[[#This Row],[Factor]],Tbl_ListFactores[],MATCH(D$15,Tbl_ListFactores[#Headers],0),0),"")</f>
        <v/>
      </c>
      <c r="E32" s="253"/>
      <c r="F32" s="122" t="str">
        <f ca="1">IFERROR(VLOOKUP(TblP02[[#This Row],[Nivel]],INDIRECT(VLOOKUP(TblP02[[#This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IFERROR(VLOOKUP(TblP02[[#This Row],[Factor]],Tbl_ListFactores[],MATCH(B$15,Tbl_ListFactores[#Headers],0),0),"")</f>
        <v>zz</v>
      </c>
      <c r="C33" s="122" t="str">
        <f>IFERROR(VLOOKUP(TblP02[[#This Row],[Factor]],Tbl_ListFactores[],MATCH(C$15,Tbl_ListFactores[#Headers],0),0),"")</f>
        <v/>
      </c>
      <c r="D33" s="122" t="str">
        <f>IFERROR(VLOOKUP(TblP02[[#This Row],[Factor]],Tbl_ListFactores[],MATCH(D$15,Tbl_ListFactores[#Headers],0),0),"")</f>
        <v/>
      </c>
      <c r="E33" s="253"/>
      <c r="F33" s="122" t="str">
        <f ca="1">IFERROR(VLOOKUP(TblP02[[#This Row],[Nivel]],INDIRECT(VLOOKUP(TblP02[[#This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IFERROR(VLOOKUP(TblP02[[#This Row],[Factor]],Tbl_ListFactores[],MATCH(B$15,Tbl_ListFactores[#Headers],0),0),"")</f>
        <v>zz</v>
      </c>
      <c r="C34" s="122" t="str">
        <f>IFERROR(VLOOKUP(TblP02[[#This Row],[Factor]],Tbl_ListFactores[],MATCH(C$15,Tbl_ListFactores[#Headers],0),0),"")</f>
        <v/>
      </c>
      <c r="D34" s="122" t="str">
        <f>IFERROR(VLOOKUP(TblP02[[#This Row],[Factor]],Tbl_ListFactores[],MATCH(D$15,Tbl_ListFactores[#Headers],0),0),"")</f>
        <v/>
      </c>
      <c r="E34" s="253"/>
      <c r="F34" s="122" t="str">
        <f ca="1">IFERROR(VLOOKUP(TblP02[[#This Row],[Nivel]],INDIRECT(VLOOKUP(TblP02[[#This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IFERROR(VLOOKUP(TblP02[[#This Row],[Factor]],Tbl_ListFactores[],MATCH(B$15,Tbl_ListFactores[#Headers],0),0),"")</f>
        <v>zz</v>
      </c>
      <c r="C35" s="122" t="str">
        <f>IFERROR(VLOOKUP(TblP02[[#This Row],[Factor]],Tbl_ListFactores[],MATCH(C$15,Tbl_ListFactores[#Headers],0),0),"")</f>
        <v/>
      </c>
      <c r="D35" s="122" t="str">
        <f>IFERROR(VLOOKUP(TblP02[[#This Row],[Factor]],Tbl_ListFactores[],MATCH(D$15,Tbl_ListFactores[#Headers],0),0),"")</f>
        <v/>
      </c>
      <c r="E35" s="253"/>
      <c r="F35" s="122" t="str">
        <f ca="1">IFERROR(VLOOKUP(TblP02[[#This Row],[Nivel]],INDIRECT(VLOOKUP(TblP02[[#This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IFERROR(VLOOKUP(TblP02[[#This Row],[Factor]],Tbl_ListFactores[],MATCH(B$15,Tbl_ListFactores[#Headers],0),0),"")</f>
        <v>zz</v>
      </c>
      <c r="C36" s="122" t="str">
        <f>IFERROR(VLOOKUP(TblP02[[#This Row],[Factor]],Tbl_ListFactores[],MATCH(C$15,Tbl_ListFactores[#Headers],0),0),"")</f>
        <v/>
      </c>
      <c r="D36" s="122" t="str">
        <f>IFERROR(VLOOKUP(TblP02[[#This Row],[Factor]],Tbl_ListFactores[],MATCH(D$15,Tbl_ListFactores[#Headers],0),0),"")</f>
        <v/>
      </c>
      <c r="E36" s="253"/>
      <c r="F36" s="122" t="str">
        <f ca="1">IFERROR(VLOOKUP(TblP02[[#This Row],[Nivel]],INDIRECT(VLOOKUP(TblP02[[#This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IFERROR(VLOOKUP(TblP02[[#This Row],[Factor]],Tbl_ListFactores[],MATCH(B$15,Tbl_ListFactores[#Headers],0),0),"")</f>
        <v>zz</v>
      </c>
      <c r="C37" s="122" t="str">
        <f>IFERROR(VLOOKUP(TblP02[[#This Row],[Factor]],Tbl_ListFactores[],MATCH(C$15,Tbl_ListFactores[#Headers],0),0),"")</f>
        <v/>
      </c>
      <c r="D37" s="122" t="str">
        <f>IFERROR(VLOOKUP(TblP02[[#This Row],[Factor]],Tbl_ListFactores[],MATCH(D$15,Tbl_ListFactores[#Headers],0),0),"")</f>
        <v/>
      </c>
      <c r="E37" s="253"/>
      <c r="F37" s="122" t="str">
        <f ca="1">IFERROR(VLOOKUP(TblP02[[#This Row],[Nivel]],INDIRECT(VLOOKUP(TblP02[[#This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IFERROR(VLOOKUP(TblP02[[#This Row],[Factor]],Tbl_ListFactores[],MATCH(B$15,Tbl_ListFactores[#Headers],0),0),"")</f>
        <v>zz</v>
      </c>
      <c r="C38" s="122" t="str">
        <f>IFERROR(VLOOKUP(TblP02[[#This Row],[Factor]],Tbl_ListFactores[],MATCH(C$15,Tbl_ListFactores[#Headers],0),0),"")</f>
        <v/>
      </c>
      <c r="D38" s="122" t="str">
        <f>IFERROR(VLOOKUP(TblP02[[#This Row],[Factor]],Tbl_ListFactores[],MATCH(D$15,Tbl_ListFactores[#Headers],0),0),"")</f>
        <v/>
      </c>
      <c r="E38" s="253"/>
      <c r="F38" s="122" t="str">
        <f ca="1">IFERROR(VLOOKUP(TblP02[[#This Row],[Nivel]],INDIRECT(VLOOKUP(TblP02[[#This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IFERROR(VLOOKUP(TblP02[[#This Row],[Factor]],Tbl_ListFactores[],MATCH(B$15,Tbl_ListFactores[#Headers],0),0),"")</f>
        <v>zz</v>
      </c>
      <c r="C39" s="122" t="str">
        <f>IFERROR(VLOOKUP(TblP02[[#This Row],[Factor]],Tbl_ListFactores[],MATCH(C$15,Tbl_ListFactores[#Headers],0),0),"")</f>
        <v/>
      </c>
      <c r="D39" s="122" t="str">
        <f>IFERROR(VLOOKUP(TblP02[[#This Row],[Factor]],Tbl_ListFactores[],MATCH(D$15,Tbl_ListFactores[#Headers],0),0),"")</f>
        <v/>
      </c>
      <c r="E39" s="253"/>
      <c r="F39" s="122" t="str">
        <f ca="1">IFERROR(VLOOKUP(TblP02[[#This Row],[Nivel]],INDIRECT(VLOOKUP(TblP02[[#This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IFERROR(VLOOKUP(TblP02[[#This Row],[Factor]],Tbl_ListFactores[],MATCH(B$15,Tbl_ListFactores[#Headers],0),0),"")</f>
        <v>zz</v>
      </c>
      <c r="C40" s="122" t="str">
        <f>IFERROR(VLOOKUP(TblP02[[#This Row],[Factor]],Tbl_ListFactores[],MATCH(C$15,Tbl_ListFactores[#Headers],0),0),"")</f>
        <v/>
      </c>
      <c r="D40" s="122" t="str">
        <f>IFERROR(VLOOKUP(TblP02[[#This Row],[Factor]],Tbl_ListFactores[],MATCH(D$15,Tbl_ListFactores[#Headers],0),0),"")</f>
        <v/>
      </c>
      <c r="E40" s="253"/>
      <c r="F40" s="122" t="str">
        <f ca="1">IFERROR(VLOOKUP(TblP02[[#This Row],[Nivel]],INDIRECT(VLOOKUP(TblP02[[#This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IFERROR(VLOOKUP(TblP02[[#This Row],[Factor]],Tbl_ListFactores[],MATCH(B$15,Tbl_ListFactores[#Headers],0),0),"")</f>
        <v>zz</v>
      </c>
      <c r="C41" s="122" t="str">
        <f>IFERROR(VLOOKUP(TblP02[[#This Row],[Factor]],Tbl_ListFactores[],MATCH(C$15,Tbl_ListFactores[#Headers],0),0),"")</f>
        <v/>
      </c>
      <c r="D41" s="122" t="str">
        <f>IFERROR(VLOOKUP(TblP02[[#This Row],[Factor]],Tbl_ListFactores[],MATCH(D$15,Tbl_ListFactores[#Headers],0),0),"")</f>
        <v/>
      </c>
      <c r="E41" s="253"/>
      <c r="F41" s="122" t="str">
        <f ca="1">IFERROR(VLOOKUP(TblP02[[#This Row],[Nivel]],INDIRECT(VLOOKUP(TblP02[[#This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IFERROR(VLOOKUP(TblP02[[#This Row],[Factor]],Tbl_ListFactores[],MATCH(B$15,Tbl_ListFactores[#Headers],0),0),"")</f>
        <v>zz</v>
      </c>
      <c r="C42" s="122" t="str">
        <f>IFERROR(VLOOKUP(TblP02[[#This Row],[Factor]],Tbl_ListFactores[],MATCH(C$15,Tbl_ListFactores[#Headers],0),0),"")</f>
        <v/>
      </c>
      <c r="D42" s="122" t="str">
        <f>IFERROR(VLOOKUP(TblP02[[#This Row],[Factor]],Tbl_ListFactores[],MATCH(D$15,Tbl_ListFactores[#Headers],0),0),"")</f>
        <v/>
      </c>
      <c r="E42" s="253"/>
      <c r="F42" s="122" t="str">
        <f ca="1">IFERROR(VLOOKUP(TblP02[[#This Row],[Nivel]],INDIRECT(VLOOKUP(TblP02[[#This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IFERROR(VLOOKUP(TblP02[[#This Row],[Factor]],Tbl_ListFactores[],MATCH(B$15,Tbl_ListFactores[#Headers],0),0),"")</f>
        <v>zz</v>
      </c>
      <c r="C43" s="122" t="str">
        <f>IFERROR(VLOOKUP(TblP02[[#This Row],[Factor]],Tbl_ListFactores[],MATCH(C$15,Tbl_ListFactores[#Headers],0),0),"")</f>
        <v/>
      </c>
      <c r="D43" s="122" t="str">
        <f>IFERROR(VLOOKUP(TblP02[[#This Row],[Factor]],Tbl_ListFactores[],MATCH(D$15,Tbl_ListFactores[#Headers],0),0),"")</f>
        <v/>
      </c>
      <c r="E43" s="253"/>
      <c r="F43" s="122" t="str">
        <f ca="1">IFERROR(VLOOKUP(TblP02[[#This Row],[Nivel]],INDIRECT(VLOOKUP(TblP02[[#This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IFERROR(VLOOKUP(TblP02[[#This Row],[Factor]],Tbl_ListFactores[],MATCH(B$15,Tbl_ListFactores[#Headers],0),0),"")</f>
        <v>zz</v>
      </c>
      <c r="C44" s="122" t="str">
        <f>IFERROR(VLOOKUP(TblP02[[#This Row],[Factor]],Tbl_ListFactores[],MATCH(C$15,Tbl_ListFactores[#Headers],0),0),"")</f>
        <v/>
      </c>
      <c r="D44" s="122" t="str">
        <f>IFERROR(VLOOKUP(TblP02[[#This Row],[Factor]],Tbl_ListFactores[],MATCH(D$15,Tbl_ListFactores[#Headers],0),0),"")</f>
        <v/>
      </c>
      <c r="E44" s="253"/>
      <c r="F44" s="122" t="str">
        <f ca="1">IFERROR(VLOOKUP(TblP02[[#This Row],[Nivel]],INDIRECT(VLOOKUP(TblP02[[#This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IFERROR(VLOOKUP(TblP02[[#This Row],[Factor]],Tbl_ListFactores[],MATCH(B$15,Tbl_ListFactores[#Headers],0),0),"")</f>
        <v>zz</v>
      </c>
      <c r="C45" s="122" t="str">
        <f>IFERROR(VLOOKUP(TblP02[[#This Row],[Factor]],Tbl_ListFactores[],MATCH(C$15,Tbl_ListFactores[#Headers],0),0),"")</f>
        <v/>
      </c>
      <c r="D45" s="122" t="str">
        <f>IFERROR(VLOOKUP(TblP02[[#This Row],[Factor]],Tbl_ListFactores[],MATCH(D$15,Tbl_ListFactores[#Headers],0),0),"")</f>
        <v/>
      </c>
      <c r="E45" s="253"/>
      <c r="F45" s="122" t="str">
        <f ca="1">IFERROR(VLOOKUP(TblP02[[#This Row],[Nivel]],INDIRECT(VLOOKUP(TblP02[[#This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B13:E13"/>
    <mergeCell ref="B14:F14"/>
    <mergeCell ref="D1:E1"/>
    <mergeCell ref="B2:E2"/>
    <mergeCell ref="C3:D3"/>
    <mergeCell ref="F3:G3"/>
    <mergeCell ref="C5:F5"/>
    <mergeCell ref="C7:F7"/>
    <mergeCell ref="C9:F9"/>
    <mergeCell ref="C11:D11"/>
  </mergeCells>
  <conditionalFormatting sqref="E16:E45">
    <cfRule type="expression" dxfId="538" priority="2">
      <formula>AND($C16&lt;&gt;"",ISBLANK($E16),$D$1&lt;&gt;0)</formula>
    </cfRule>
  </conditionalFormatting>
  <conditionalFormatting sqref="B16:B45">
    <cfRule type="cellIs" dxfId="537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6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67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IF(AND(COUNTBLANK(TblP03[Nivel])&lt;&gt;COUNTBLANK(TblP03[Nombre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IFERROR(VLOOKUP(TblP03[[#This Row],[Factor]],Tbl_ListFactores[],MATCH(B$15,Tbl_ListFactores[#Headers],0),0),"")</f>
        <v>zz</v>
      </c>
      <c r="C16" s="122" t="str">
        <f>IFERROR(VLOOKUP(TblP03[[#This Row],[Factor]],Tbl_ListFactores[],MATCH(C$15,Tbl_ListFactores[#Headers],0),0),"")</f>
        <v/>
      </c>
      <c r="D16" s="122" t="str">
        <f>IFERROR(VLOOKUP(TblP03[[#This Row],[Factor]],Tbl_ListFactores[],MATCH(D$15,Tbl_ListFactores[#Headers],0),0),"")</f>
        <v/>
      </c>
      <c r="E16" s="253"/>
      <c r="F16" s="122" t="str">
        <f ca="1">IFERROR(VLOOKUP(TblP03[[#This Row],[Nivel]],INDIRECT(VLOOKUP(TblP03[[#This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IFERROR(VLOOKUP(TblP03[[#This Row],[Factor]],Tbl_ListFactores[],MATCH(B$15,Tbl_ListFactores[#Headers],0),0),"")</f>
        <v>zz</v>
      </c>
      <c r="C17" s="122" t="str">
        <f>IFERROR(VLOOKUP(TblP03[[#This Row],[Factor]],Tbl_ListFactores[],MATCH(C$15,Tbl_ListFactores[#Headers],0),0),"")</f>
        <v/>
      </c>
      <c r="D17" s="122" t="str">
        <f>IFERROR(VLOOKUP(TblP03[[#This Row],[Factor]],Tbl_ListFactores[],MATCH(D$15,Tbl_ListFactores[#Headers],0),0),"")</f>
        <v/>
      </c>
      <c r="E17" s="253"/>
      <c r="F17" s="122" t="str">
        <f ca="1">IFERROR(VLOOKUP(TblP03[[#This Row],[Nivel]],INDIRECT(VLOOKUP(TblP03[[#This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IFERROR(VLOOKUP(TblP03[[#This Row],[Factor]],Tbl_ListFactores[],MATCH(B$15,Tbl_ListFactores[#Headers],0),0),"")</f>
        <v>zz</v>
      </c>
      <c r="C18" s="122" t="str">
        <f>IFERROR(VLOOKUP(TblP03[[#This Row],[Factor]],Tbl_ListFactores[],MATCH(C$15,Tbl_ListFactores[#Headers],0),0),"")</f>
        <v/>
      </c>
      <c r="D18" s="122" t="str">
        <f>IFERROR(VLOOKUP(TblP03[[#This Row],[Factor]],Tbl_ListFactores[],MATCH(D$15,Tbl_ListFactores[#Headers],0),0),"")</f>
        <v/>
      </c>
      <c r="E18" s="253"/>
      <c r="F18" s="122" t="str">
        <f ca="1">IFERROR(VLOOKUP(TblP03[[#This Row],[Nivel]],INDIRECT(VLOOKUP(TblP03[[#This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IFERROR(VLOOKUP(TblP03[[#This Row],[Factor]],Tbl_ListFactores[],MATCH(B$15,Tbl_ListFactores[#Headers],0),0),"")</f>
        <v>zz</v>
      </c>
      <c r="C19" s="122" t="str">
        <f>IFERROR(VLOOKUP(TblP03[[#This Row],[Factor]],Tbl_ListFactores[],MATCH(C$15,Tbl_ListFactores[#Headers],0),0),"")</f>
        <v/>
      </c>
      <c r="D19" s="122" t="str">
        <f>IFERROR(VLOOKUP(TblP03[[#This Row],[Factor]],Tbl_ListFactores[],MATCH(D$15,Tbl_ListFactores[#Headers],0),0),"")</f>
        <v/>
      </c>
      <c r="E19" s="253"/>
      <c r="F19" s="122" t="str">
        <f ca="1">IFERROR(VLOOKUP(TblP03[[#This Row],[Nivel]],INDIRECT(VLOOKUP(TblP03[[#This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IFERROR(VLOOKUP(TblP03[[#This Row],[Factor]],Tbl_ListFactores[],MATCH(B$15,Tbl_ListFactores[#Headers],0),0),"")</f>
        <v>zz</v>
      </c>
      <c r="C20" s="122" t="str">
        <f>IFERROR(VLOOKUP(TblP03[[#This Row],[Factor]],Tbl_ListFactores[],MATCH(C$15,Tbl_ListFactores[#Headers],0),0),"")</f>
        <v/>
      </c>
      <c r="D20" s="122" t="str">
        <f>IFERROR(VLOOKUP(TblP03[[#This Row],[Factor]],Tbl_ListFactores[],MATCH(D$15,Tbl_ListFactores[#Headers],0),0),"")</f>
        <v/>
      </c>
      <c r="E20" s="253"/>
      <c r="F20" s="122" t="str">
        <f ca="1">IFERROR(VLOOKUP(TblP03[[#This Row],[Nivel]],INDIRECT(VLOOKUP(TblP03[[#This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IFERROR(VLOOKUP(TblP03[[#This Row],[Factor]],Tbl_ListFactores[],MATCH(B$15,Tbl_ListFactores[#Headers],0),0),"")</f>
        <v>zz</v>
      </c>
      <c r="C21" s="122" t="str">
        <f>IFERROR(VLOOKUP(TblP03[[#This Row],[Factor]],Tbl_ListFactores[],MATCH(C$15,Tbl_ListFactores[#Headers],0),0),"")</f>
        <v/>
      </c>
      <c r="D21" s="122" t="str">
        <f>IFERROR(VLOOKUP(TblP03[[#This Row],[Factor]],Tbl_ListFactores[],MATCH(D$15,Tbl_ListFactores[#Headers],0),0),"")</f>
        <v/>
      </c>
      <c r="E21" s="253"/>
      <c r="F21" s="122" t="str">
        <f ca="1">IFERROR(VLOOKUP(TblP03[[#This Row],[Nivel]],INDIRECT(VLOOKUP(TblP03[[#This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50.25" customHeight="1" x14ac:dyDescent="0.2">
      <c r="A22" s="122" t="s">
        <v>7</v>
      </c>
      <c r="B22" s="122" t="str">
        <f>IFERROR(VLOOKUP(TblP03[[#This Row],[Factor]],Tbl_ListFactores[],MATCH(B$15,Tbl_ListFactores[#Headers],0),0),"")</f>
        <v>zz</v>
      </c>
      <c r="C22" s="122" t="str">
        <f>IFERROR(VLOOKUP(TblP03[[#This Row],[Factor]],Tbl_ListFactores[],MATCH(C$15,Tbl_ListFactores[#Headers],0),0),"")</f>
        <v/>
      </c>
      <c r="D22" s="122" t="str">
        <f>IFERROR(VLOOKUP(TblP03[[#This Row],[Factor]],Tbl_ListFactores[],MATCH(D$15,Tbl_ListFactores[#Headers],0),0),"")</f>
        <v/>
      </c>
      <c r="E22" s="253"/>
      <c r="F22" s="122" t="str">
        <f ca="1">IFERROR(VLOOKUP(TblP03[[#This Row],[Nivel]],INDIRECT(VLOOKUP(TblP03[[#This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54.75" customHeight="1" x14ac:dyDescent="0.2">
      <c r="A23" s="122" t="s">
        <v>8</v>
      </c>
      <c r="B23" s="122" t="str">
        <f>IFERROR(VLOOKUP(TblP03[[#This Row],[Factor]],Tbl_ListFactores[],MATCH(B$15,Tbl_ListFactores[#Headers],0),0),"")</f>
        <v>zz</v>
      </c>
      <c r="C23" s="122" t="str">
        <f>IFERROR(VLOOKUP(TblP03[[#This Row],[Factor]],Tbl_ListFactores[],MATCH(C$15,Tbl_ListFactores[#Headers],0),0),"")</f>
        <v/>
      </c>
      <c r="D23" s="122" t="str">
        <f>IFERROR(VLOOKUP(TblP03[[#This Row],[Factor]],Tbl_ListFactores[],MATCH(D$15,Tbl_ListFactores[#Headers],0),0),"")</f>
        <v/>
      </c>
      <c r="E23" s="253"/>
      <c r="F23" s="122" t="str">
        <f ca="1">IFERROR(VLOOKUP(TblP03[[#This Row],[Nivel]],INDIRECT(VLOOKUP(TblP03[[#This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IFERROR(VLOOKUP(TblP03[[#This Row],[Factor]],Tbl_ListFactores[],MATCH(B$15,Tbl_ListFactores[#Headers],0),0),"")</f>
        <v>zz</v>
      </c>
      <c r="C24" s="122" t="str">
        <f>IFERROR(VLOOKUP(TblP03[[#This Row],[Factor]],Tbl_ListFactores[],MATCH(C$15,Tbl_ListFactores[#Headers],0),0),"")</f>
        <v/>
      </c>
      <c r="D24" s="122" t="str">
        <f>IFERROR(VLOOKUP(TblP03[[#This Row],[Factor]],Tbl_ListFactores[],MATCH(D$15,Tbl_ListFactores[#Headers],0),0),"")</f>
        <v/>
      </c>
      <c r="E24" s="253"/>
      <c r="F24" s="122" t="str">
        <f ca="1">IFERROR(VLOOKUP(TblP03[[#This Row],[Nivel]],INDIRECT(VLOOKUP(TblP03[[#This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IFERROR(VLOOKUP(TblP03[[#This Row],[Factor]],Tbl_ListFactores[],MATCH(B$15,Tbl_ListFactores[#Headers],0),0),"")</f>
        <v>zz</v>
      </c>
      <c r="C25" s="122" t="str">
        <f>IFERROR(VLOOKUP(TblP03[[#This Row],[Factor]],Tbl_ListFactores[],MATCH(C$15,Tbl_ListFactores[#Headers],0),0),"")</f>
        <v/>
      </c>
      <c r="D25" s="122" t="str">
        <f>IFERROR(VLOOKUP(TblP03[[#This Row],[Factor]],Tbl_ListFactores[],MATCH(D$15,Tbl_ListFactores[#Headers],0),0),"")</f>
        <v/>
      </c>
      <c r="E25" s="253"/>
      <c r="F25" s="122" t="str">
        <f ca="1">IFERROR(VLOOKUP(TblP03[[#This Row],[Nivel]],INDIRECT(VLOOKUP(TblP03[[#This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IFERROR(VLOOKUP(TblP03[[#This Row],[Factor]],Tbl_ListFactores[],MATCH(B$15,Tbl_ListFactores[#Headers],0),0),"")</f>
        <v>zz</v>
      </c>
      <c r="C26" s="122" t="str">
        <f>IFERROR(VLOOKUP(TblP03[[#This Row],[Factor]],Tbl_ListFactores[],MATCH(C$15,Tbl_ListFactores[#Headers],0),0),"")</f>
        <v/>
      </c>
      <c r="D26" s="122" t="str">
        <f>IFERROR(VLOOKUP(TblP03[[#This Row],[Factor]],Tbl_ListFactores[],MATCH(D$15,Tbl_ListFactores[#Headers],0),0),"")</f>
        <v/>
      </c>
      <c r="E26" s="253"/>
      <c r="F26" s="122" t="str">
        <f ca="1">IFERROR(VLOOKUP(TblP03[[#This Row],[Nivel]],INDIRECT(VLOOKUP(TblP03[[#This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IFERROR(VLOOKUP(TblP03[[#This Row],[Factor]],Tbl_ListFactores[],MATCH(B$15,Tbl_ListFactores[#Headers],0),0),"")</f>
        <v>zz</v>
      </c>
      <c r="C27" s="122" t="str">
        <f>IFERROR(VLOOKUP(TblP03[[#This Row],[Factor]],Tbl_ListFactores[],MATCH(C$15,Tbl_ListFactores[#Headers],0),0),"")</f>
        <v/>
      </c>
      <c r="D27" s="122" t="str">
        <f>IFERROR(VLOOKUP(TblP03[[#This Row],[Factor]],Tbl_ListFactores[],MATCH(D$15,Tbl_ListFactores[#Headers],0),0),"")</f>
        <v/>
      </c>
      <c r="E27" s="253"/>
      <c r="F27" s="122" t="str">
        <f ca="1">IFERROR(VLOOKUP(TblP03[[#This Row],[Nivel]],INDIRECT(VLOOKUP(TblP03[[#This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IFERROR(VLOOKUP(TblP03[[#This Row],[Factor]],Tbl_ListFactores[],MATCH(B$15,Tbl_ListFactores[#Headers],0),0),"")</f>
        <v>zz</v>
      </c>
      <c r="C28" s="122" t="str">
        <f>IFERROR(VLOOKUP(TblP03[[#This Row],[Factor]],Tbl_ListFactores[],MATCH(C$15,Tbl_ListFactores[#Headers],0),0),"")</f>
        <v/>
      </c>
      <c r="D28" s="122" t="str">
        <f>IFERROR(VLOOKUP(TblP03[[#This Row],[Factor]],Tbl_ListFactores[],MATCH(D$15,Tbl_ListFactores[#Headers],0),0),"")</f>
        <v/>
      </c>
      <c r="E28" s="253"/>
      <c r="F28" s="122" t="str">
        <f ca="1">IFERROR(VLOOKUP(TblP03[[#This Row],[Nivel]],INDIRECT(VLOOKUP(TblP03[[#This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IFERROR(VLOOKUP(TblP03[[#This Row],[Factor]],Tbl_ListFactores[],MATCH(B$15,Tbl_ListFactores[#Headers],0),0),"")</f>
        <v>zz</v>
      </c>
      <c r="C29" s="122" t="str">
        <f>IFERROR(VLOOKUP(TblP03[[#This Row],[Factor]],Tbl_ListFactores[],MATCH(C$15,Tbl_ListFactores[#Headers],0),0),"")</f>
        <v/>
      </c>
      <c r="D29" s="122" t="str">
        <f>IFERROR(VLOOKUP(TblP03[[#This Row],[Factor]],Tbl_ListFactores[],MATCH(D$15,Tbl_ListFactores[#Headers],0),0),"")</f>
        <v/>
      </c>
      <c r="E29" s="253"/>
      <c r="F29" s="122" t="str">
        <f ca="1">IFERROR(VLOOKUP(TblP03[[#This Row],[Nivel]],INDIRECT(VLOOKUP(TblP03[[#This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IFERROR(VLOOKUP(TblP03[[#This Row],[Factor]],Tbl_ListFactores[],MATCH(B$15,Tbl_ListFactores[#Headers],0),0),"")</f>
        <v>zz</v>
      </c>
      <c r="C30" s="122" t="str">
        <f>IFERROR(VLOOKUP(TblP03[[#This Row],[Factor]],Tbl_ListFactores[],MATCH(C$15,Tbl_ListFactores[#Headers],0),0),"")</f>
        <v/>
      </c>
      <c r="D30" s="122" t="str">
        <f>IFERROR(VLOOKUP(TblP03[[#This Row],[Factor]],Tbl_ListFactores[],MATCH(D$15,Tbl_ListFactores[#Headers],0),0),"")</f>
        <v/>
      </c>
      <c r="E30" s="253"/>
      <c r="F30" s="122" t="str">
        <f ca="1">IFERROR(VLOOKUP(TblP03[[#This Row],[Nivel]],INDIRECT(VLOOKUP(TblP03[[#This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IFERROR(VLOOKUP(TblP03[[#This Row],[Factor]],Tbl_ListFactores[],MATCH(B$15,Tbl_ListFactores[#Headers],0),0),"")</f>
        <v>zz</v>
      </c>
      <c r="C31" s="122" t="str">
        <f>IFERROR(VLOOKUP(TblP03[[#This Row],[Factor]],Tbl_ListFactores[],MATCH(C$15,Tbl_ListFactores[#Headers],0),0),"")</f>
        <v/>
      </c>
      <c r="D31" s="122" t="str">
        <f>IFERROR(VLOOKUP(TblP03[[#This Row],[Factor]],Tbl_ListFactores[],MATCH(D$15,Tbl_ListFactores[#Headers],0),0),"")</f>
        <v/>
      </c>
      <c r="E31" s="253"/>
      <c r="F31" s="122" t="str">
        <f ca="1">IFERROR(VLOOKUP(TblP03[[#This Row],[Nivel]],INDIRECT(VLOOKUP(TblP03[[#This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IFERROR(VLOOKUP(TblP03[[#This Row],[Factor]],Tbl_ListFactores[],MATCH(B$15,Tbl_ListFactores[#Headers],0),0),"")</f>
        <v>zz</v>
      </c>
      <c r="C32" s="122" t="str">
        <f>IFERROR(VLOOKUP(TblP03[[#This Row],[Factor]],Tbl_ListFactores[],MATCH(C$15,Tbl_ListFactores[#Headers],0),0),"")</f>
        <v/>
      </c>
      <c r="D32" s="122" t="str">
        <f>IFERROR(VLOOKUP(TblP03[[#This Row],[Factor]],Tbl_ListFactores[],MATCH(D$15,Tbl_ListFactores[#Headers],0),0),"")</f>
        <v/>
      </c>
      <c r="E32" s="253"/>
      <c r="F32" s="122" t="str">
        <f ca="1">IFERROR(VLOOKUP(TblP03[[#This Row],[Nivel]],INDIRECT(VLOOKUP(TblP03[[#This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IFERROR(VLOOKUP(TblP03[[#This Row],[Factor]],Tbl_ListFactores[],MATCH(B$15,Tbl_ListFactores[#Headers],0),0),"")</f>
        <v>zz</v>
      </c>
      <c r="C33" s="122" t="str">
        <f>IFERROR(VLOOKUP(TblP03[[#This Row],[Factor]],Tbl_ListFactores[],MATCH(C$15,Tbl_ListFactores[#Headers],0),0),"")</f>
        <v/>
      </c>
      <c r="D33" s="122" t="str">
        <f>IFERROR(VLOOKUP(TblP03[[#This Row],[Factor]],Tbl_ListFactores[],MATCH(D$15,Tbl_ListFactores[#Headers],0),0),"")</f>
        <v/>
      </c>
      <c r="E33" s="253"/>
      <c r="F33" s="122" t="str">
        <f ca="1">IFERROR(VLOOKUP(TblP03[[#This Row],[Nivel]],INDIRECT(VLOOKUP(TblP03[[#This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IFERROR(VLOOKUP(TblP03[[#This Row],[Factor]],Tbl_ListFactores[],MATCH(B$15,Tbl_ListFactores[#Headers],0),0),"")</f>
        <v>zz</v>
      </c>
      <c r="C34" s="122" t="str">
        <f>IFERROR(VLOOKUP(TblP03[[#This Row],[Factor]],Tbl_ListFactores[],MATCH(C$15,Tbl_ListFactores[#Headers],0),0),"")</f>
        <v/>
      </c>
      <c r="D34" s="122" t="str">
        <f>IFERROR(VLOOKUP(TblP03[[#This Row],[Factor]],Tbl_ListFactores[],MATCH(D$15,Tbl_ListFactores[#Headers],0),0),"")</f>
        <v/>
      </c>
      <c r="E34" s="253"/>
      <c r="F34" s="122" t="str">
        <f ca="1">IFERROR(VLOOKUP(TblP03[[#This Row],[Nivel]],INDIRECT(VLOOKUP(TblP03[[#This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IFERROR(VLOOKUP(TblP03[[#This Row],[Factor]],Tbl_ListFactores[],MATCH(B$15,Tbl_ListFactores[#Headers],0),0),"")</f>
        <v>zz</v>
      </c>
      <c r="C35" s="122" t="str">
        <f>IFERROR(VLOOKUP(TblP03[[#This Row],[Factor]],Tbl_ListFactores[],MATCH(C$15,Tbl_ListFactores[#Headers],0),0),"")</f>
        <v/>
      </c>
      <c r="D35" s="122" t="str">
        <f>IFERROR(VLOOKUP(TblP03[[#This Row],[Factor]],Tbl_ListFactores[],MATCH(D$15,Tbl_ListFactores[#Headers],0),0),"")</f>
        <v/>
      </c>
      <c r="E35" s="253"/>
      <c r="F35" s="122" t="str">
        <f ca="1">IFERROR(VLOOKUP(TblP03[[#This Row],[Nivel]],INDIRECT(VLOOKUP(TblP03[[#This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IFERROR(VLOOKUP(TblP03[[#This Row],[Factor]],Tbl_ListFactores[],MATCH(B$15,Tbl_ListFactores[#Headers],0),0),"")</f>
        <v>zz</v>
      </c>
      <c r="C36" s="122" t="str">
        <f>IFERROR(VLOOKUP(TblP03[[#This Row],[Factor]],Tbl_ListFactores[],MATCH(C$15,Tbl_ListFactores[#Headers],0),0),"")</f>
        <v/>
      </c>
      <c r="D36" s="122" t="str">
        <f>IFERROR(VLOOKUP(TblP03[[#This Row],[Factor]],Tbl_ListFactores[],MATCH(D$15,Tbl_ListFactores[#Headers],0),0),"")</f>
        <v/>
      </c>
      <c r="E36" s="253"/>
      <c r="F36" s="122" t="str">
        <f ca="1">IFERROR(VLOOKUP(TblP03[[#This Row],[Nivel]],INDIRECT(VLOOKUP(TblP03[[#This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IFERROR(VLOOKUP(TblP03[[#This Row],[Factor]],Tbl_ListFactores[],MATCH(B$15,Tbl_ListFactores[#Headers],0),0),"")</f>
        <v>zz</v>
      </c>
      <c r="C37" s="122" t="str">
        <f>IFERROR(VLOOKUP(TblP03[[#This Row],[Factor]],Tbl_ListFactores[],MATCH(C$15,Tbl_ListFactores[#Headers],0),0),"")</f>
        <v/>
      </c>
      <c r="D37" s="122" t="str">
        <f>IFERROR(VLOOKUP(TblP03[[#This Row],[Factor]],Tbl_ListFactores[],MATCH(D$15,Tbl_ListFactores[#Headers],0),0),"")</f>
        <v/>
      </c>
      <c r="E37" s="253"/>
      <c r="F37" s="122" t="str">
        <f ca="1">IFERROR(VLOOKUP(TblP03[[#This Row],[Nivel]],INDIRECT(VLOOKUP(TblP03[[#This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IFERROR(VLOOKUP(TblP03[[#This Row],[Factor]],Tbl_ListFactores[],MATCH(B$15,Tbl_ListFactores[#Headers],0),0),"")</f>
        <v>zz</v>
      </c>
      <c r="C38" s="122" t="str">
        <f>IFERROR(VLOOKUP(TblP03[[#This Row],[Factor]],Tbl_ListFactores[],MATCH(C$15,Tbl_ListFactores[#Headers],0),0),"")</f>
        <v/>
      </c>
      <c r="D38" s="122" t="str">
        <f>IFERROR(VLOOKUP(TblP03[[#This Row],[Factor]],Tbl_ListFactores[],MATCH(D$15,Tbl_ListFactores[#Headers],0),0),"")</f>
        <v/>
      </c>
      <c r="E38" s="253"/>
      <c r="F38" s="122" t="str">
        <f ca="1">IFERROR(VLOOKUP(TblP03[[#This Row],[Nivel]],INDIRECT(VLOOKUP(TblP03[[#This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IFERROR(VLOOKUP(TblP03[[#This Row],[Factor]],Tbl_ListFactores[],MATCH(B$15,Tbl_ListFactores[#Headers],0),0),"")</f>
        <v>zz</v>
      </c>
      <c r="C39" s="122" t="str">
        <f>IFERROR(VLOOKUP(TblP03[[#This Row],[Factor]],Tbl_ListFactores[],MATCH(C$15,Tbl_ListFactores[#Headers],0),0),"")</f>
        <v/>
      </c>
      <c r="D39" s="122" t="str">
        <f>IFERROR(VLOOKUP(TblP03[[#This Row],[Factor]],Tbl_ListFactores[],MATCH(D$15,Tbl_ListFactores[#Headers],0),0),"")</f>
        <v/>
      </c>
      <c r="E39" s="253"/>
      <c r="F39" s="122" t="str">
        <f ca="1">IFERROR(VLOOKUP(TblP03[[#This Row],[Nivel]],INDIRECT(VLOOKUP(TblP03[[#This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IFERROR(VLOOKUP(TblP03[[#This Row],[Factor]],Tbl_ListFactores[],MATCH(B$15,Tbl_ListFactores[#Headers],0),0),"")</f>
        <v>zz</v>
      </c>
      <c r="C40" s="122" t="str">
        <f>IFERROR(VLOOKUP(TblP03[[#This Row],[Factor]],Tbl_ListFactores[],MATCH(C$15,Tbl_ListFactores[#Headers],0),0),"")</f>
        <v/>
      </c>
      <c r="D40" s="122" t="str">
        <f>IFERROR(VLOOKUP(TblP03[[#This Row],[Factor]],Tbl_ListFactores[],MATCH(D$15,Tbl_ListFactores[#Headers],0),0),"")</f>
        <v/>
      </c>
      <c r="E40" s="253"/>
      <c r="F40" s="122" t="str">
        <f ca="1">IFERROR(VLOOKUP(TblP03[[#This Row],[Nivel]],INDIRECT(VLOOKUP(TblP03[[#This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IFERROR(VLOOKUP(TblP03[[#This Row],[Factor]],Tbl_ListFactores[],MATCH(B$15,Tbl_ListFactores[#Headers],0),0),"")</f>
        <v>zz</v>
      </c>
      <c r="C41" s="122" t="str">
        <f>IFERROR(VLOOKUP(TblP03[[#This Row],[Factor]],Tbl_ListFactores[],MATCH(C$15,Tbl_ListFactores[#Headers],0),0),"")</f>
        <v/>
      </c>
      <c r="D41" s="122" t="str">
        <f>IFERROR(VLOOKUP(TblP03[[#This Row],[Factor]],Tbl_ListFactores[],MATCH(D$15,Tbl_ListFactores[#Headers],0),0),"")</f>
        <v/>
      </c>
      <c r="E41" s="253"/>
      <c r="F41" s="122" t="str">
        <f ca="1">IFERROR(VLOOKUP(TblP03[[#This Row],[Nivel]],INDIRECT(VLOOKUP(TblP03[[#This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IFERROR(VLOOKUP(TblP03[[#This Row],[Factor]],Tbl_ListFactores[],MATCH(B$15,Tbl_ListFactores[#Headers],0),0),"")</f>
        <v>zz</v>
      </c>
      <c r="C42" s="122" t="str">
        <f>IFERROR(VLOOKUP(TblP03[[#This Row],[Factor]],Tbl_ListFactores[],MATCH(C$15,Tbl_ListFactores[#Headers],0),0),"")</f>
        <v/>
      </c>
      <c r="D42" s="122" t="str">
        <f>IFERROR(VLOOKUP(TblP03[[#This Row],[Factor]],Tbl_ListFactores[],MATCH(D$15,Tbl_ListFactores[#Headers],0),0),"")</f>
        <v/>
      </c>
      <c r="E42" s="253"/>
      <c r="F42" s="122" t="str">
        <f ca="1">IFERROR(VLOOKUP(TblP03[[#This Row],[Nivel]],INDIRECT(VLOOKUP(TblP03[[#This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IFERROR(VLOOKUP(TblP03[[#This Row],[Factor]],Tbl_ListFactores[],MATCH(B$15,Tbl_ListFactores[#Headers],0),0),"")</f>
        <v>zz</v>
      </c>
      <c r="C43" s="122" t="str">
        <f>IFERROR(VLOOKUP(TblP03[[#This Row],[Factor]],Tbl_ListFactores[],MATCH(C$15,Tbl_ListFactores[#Headers],0),0),"")</f>
        <v/>
      </c>
      <c r="D43" s="122" t="str">
        <f>IFERROR(VLOOKUP(TblP03[[#This Row],[Factor]],Tbl_ListFactores[],MATCH(D$15,Tbl_ListFactores[#Headers],0),0),"")</f>
        <v/>
      </c>
      <c r="E43" s="253"/>
      <c r="F43" s="122" t="str">
        <f ca="1">IFERROR(VLOOKUP(TblP03[[#This Row],[Nivel]],INDIRECT(VLOOKUP(TblP03[[#This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IFERROR(VLOOKUP(TblP03[[#This Row],[Factor]],Tbl_ListFactores[],MATCH(B$15,Tbl_ListFactores[#Headers],0),0),"")</f>
        <v>zz</v>
      </c>
      <c r="C44" s="122" t="str">
        <f>IFERROR(VLOOKUP(TblP03[[#This Row],[Factor]],Tbl_ListFactores[],MATCH(C$15,Tbl_ListFactores[#Headers],0),0),"")</f>
        <v/>
      </c>
      <c r="D44" s="122" t="str">
        <f>IFERROR(VLOOKUP(TblP03[[#This Row],[Factor]],Tbl_ListFactores[],MATCH(D$15,Tbl_ListFactores[#Headers],0),0),"")</f>
        <v/>
      </c>
      <c r="E44" s="253"/>
      <c r="F44" s="122" t="str">
        <f ca="1">IFERROR(VLOOKUP(TblP03[[#This Row],[Nivel]],INDIRECT(VLOOKUP(TblP03[[#This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IFERROR(VLOOKUP(TblP03[[#This Row],[Factor]],Tbl_ListFactores[],MATCH(B$15,Tbl_ListFactores[#Headers],0),0),"")</f>
        <v>zz</v>
      </c>
      <c r="C45" s="122" t="str">
        <f>IFERROR(VLOOKUP(TblP03[[#This Row],[Factor]],Tbl_ListFactores[],MATCH(C$15,Tbl_ListFactores[#Headers],0),0),"")</f>
        <v/>
      </c>
      <c r="D45" s="122" t="str">
        <f>IFERROR(VLOOKUP(TblP03[[#This Row],[Factor]],Tbl_ListFactores[],MATCH(D$15,Tbl_ListFactores[#Headers],0),0),"")</f>
        <v/>
      </c>
      <c r="E45" s="253"/>
      <c r="F45" s="122" t="str">
        <f ca="1">IFERROR(VLOOKUP(TblP03[[#This Row],[Nivel]],INDIRECT(VLOOKUP(TblP03[[#This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527" priority="2">
      <formula>AND($C16&lt;&gt;"",ISBLANK($E16),$D$1&lt;&gt;0)</formula>
    </cfRule>
  </conditionalFormatting>
  <conditionalFormatting sqref="B16:B45">
    <cfRule type="cellIs" dxfId="526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7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68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IF(AND(COUNTBLANK(TblP04[Nivel])&lt;&gt;COUNTBLANK(TblP04[Nombre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IFERROR(VLOOKUP(TblP04[[#This Row],[Factor]],Tbl_ListFactores[],MATCH(B$15,Tbl_ListFactores[#Headers],0),0),"")</f>
        <v>zz</v>
      </c>
      <c r="C16" s="122" t="str">
        <f>IFERROR(VLOOKUP(TblP04[[#This Row],[Factor]],Tbl_ListFactores[],MATCH(C$15,Tbl_ListFactores[#Headers],0),0),"")</f>
        <v/>
      </c>
      <c r="D16" s="122" t="str">
        <f>IFERROR(VLOOKUP(TblP04[[#This Row],[Factor]],Tbl_ListFactores[],MATCH(D$15,Tbl_ListFactores[#Headers],0),0),"")</f>
        <v/>
      </c>
      <c r="E16" s="253"/>
      <c r="F16" s="122" t="str">
        <f ca="1">IFERROR(VLOOKUP(TblP04[[#This Row],[Nivel]],INDIRECT(VLOOKUP(TblP04[[#This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IFERROR(VLOOKUP(TblP04[[#This Row],[Factor]],Tbl_ListFactores[],MATCH(B$15,Tbl_ListFactores[#Headers],0),0),"")</f>
        <v>zz</v>
      </c>
      <c r="C17" s="122" t="str">
        <f>IFERROR(VLOOKUP(TblP04[[#This Row],[Factor]],Tbl_ListFactores[],MATCH(C$15,Tbl_ListFactores[#Headers],0),0),"")</f>
        <v/>
      </c>
      <c r="D17" s="122" t="str">
        <f>IFERROR(VLOOKUP(TblP04[[#This Row],[Factor]],Tbl_ListFactores[],MATCH(D$15,Tbl_ListFactores[#Headers],0),0),"")</f>
        <v/>
      </c>
      <c r="E17" s="253"/>
      <c r="F17" s="122" t="str">
        <f ca="1">IFERROR(VLOOKUP(TblP04[[#This Row],[Nivel]],INDIRECT(VLOOKUP(TblP04[[#This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IFERROR(VLOOKUP(TblP04[[#This Row],[Factor]],Tbl_ListFactores[],MATCH(B$15,Tbl_ListFactores[#Headers],0),0),"")</f>
        <v>zz</v>
      </c>
      <c r="C18" s="122" t="str">
        <f>IFERROR(VLOOKUP(TblP04[[#This Row],[Factor]],Tbl_ListFactores[],MATCH(C$15,Tbl_ListFactores[#Headers],0),0),"")</f>
        <v/>
      </c>
      <c r="D18" s="122" t="str">
        <f>IFERROR(VLOOKUP(TblP04[[#This Row],[Factor]],Tbl_ListFactores[],MATCH(D$15,Tbl_ListFactores[#Headers],0),0),"")</f>
        <v/>
      </c>
      <c r="E18" s="253"/>
      <c r="F18" s="122" t="str">
        <f ca="1">IFERROR(VLOOKUP(TblP04[[#This Row],[Nivel]],INDIRECT(VLOOKUP(TblP04[[#This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IFERROR(VLOOKUP(TblP04[[#This Row],[Factor]],Tbl_ListFactores[],MATCH(B$15,Tbl_ListFactores[#Headers],0),0),"")</f>
        <v>zz</v>
      </c>
      <c r="C19" s="122" t="str">
        <f>IFERROR(VLOOKUP(TblP04[[#This Row],[Factor]],Tbl_ListFactores[],MATCH(C$15,Tbl_ListFactores[#Headers],0),0),"")</f>
        <v/>
      </c>
      <c r="D19" s="122" t="str">
        <f>IFERROR(VLOOKUP(TblP04[[#This Row],[Factor]],Tbl_ListFactores[],MATCH(D$15,Tbl_ListFactores[#Headers],0),0),"")</f>
        <v/>
      </c>
      <c r="E19" s="253"/>
      <c r="F19" s="122" t="str">
        <f ca="1">IFERROR(VLOOKUP(TblP04[[#This Row],[Nivel]],INDIRECT(VLOOKUP(TblP04[[#This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IFERROR(VLOOKUP(TblP04[[#This Row],[Factor]],Tbl_ListFactores[],MATCH(B$15,Tbl_ListFactores[#Headers],0),0),"")</f>
        <v>zz</v>
      </c>
      <c r="C20" s="122" t="str">
        <f>IFERROR(VLOOKUP(TblP04[[#This Row],[Factor]],Tbl_ListFactores[],MATCH(C$15,Tbl_ListFactores[#Headers],0),0),"")</f>
        <v/>
      </c>
      <c r="D20" s="122" t="str">
        <f>IFERROR(VLOOKUP(TblP04[[#This Row],[Factor]],Tbl_ListFactores[],MATCH(D$15,Tbl_ListFactores[#Headers],0),0),"")</f>
        <v/>
      </c>
      <c r="E20" s="253"/>
      <c r="F20" s="122" t="str">
        <f ca="1">IFERROR(VLOOKUP(TblP04[[#This Row],[Nivel]],INDIRECT(VLOOKUP(TblP04[[#This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IFERROR(VLOOKUP(TblP04[[#This Row],[Factor]],Tbl_ListFactores[],MATCH(B$15,Tbl_ListFactores[#Headers],0),0),"")</f>
        <v>zz</v>
      </c>
      <c r="C21" s="122" t="str">
        <f>IFERROR(VLOOKUP(TblP04[[#This Row],[Factor]],Tbl_ListFactores[],MATCH(C$15,Tbl_ListFactores[#Headers],0),0),"")</f>
        <v/>
      </c>
      <c r="D21" s="122" t="str">
        <f>IFERROR(VLOOKUP(TblP04[[#This Row],[Factor]],Tbl_ListFactores[],MATCH(D$15,Tbl_ListFactores[#Headers],0),0),"")</f>
        <v/>
      </c>
      <c r="E21" s="253"/>
      <c r="F21" s="122" t="str">
        <f ca="1">IFERROR(VLOOKUP(TblP04[[#This Row],[Nivel]],INDIRECT(VLOOKUP(TblP04[[#This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53.25" customHeight="1" x14ac:dyDescent="0.2">
      <c r="A22" s="122" t="s">
        <v>7</v>
      </c>
      <c r="B22" s="122" t="str">
        <f>IFERROR(VLOOKUP(TblP04[[#This Row],[Factor]],Tbl_ListFactores[],MATCH(B$15,Tbl_ListFactores[#Headers],0),0),"")</f>
        <v>zz</v>
      </c>
      <c r="C22" s="122" t="str">
        <f>IFERROR(VLOOKUP(TblP04[[#This Row],[Factor]],Tbl_ListFactores[],MATCH(C$15,Tbl_ListFactores[#Headers],0),0),"")</f>
        <v/>
      </c>
      <c r="D22" s="122" t="str">
        <f>IFERROR(VLOOKUP(TblP04[[#This Row],[Factor]],Tbl_ListFactores[],MATCH(D$15,Tbl_ListFactores[#Headers],0),0),"")</f>
        <v/>
      </c>
      <c r="E22" s="253"/>
      <c r="F22" s="122" t="str">
        <f ca="1">IFERROR(VLOOKUP(TblP04[[#This Row],[Nivel]],INDIRECT(VLOOKUP(TblP04[[#This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51" customHeight="1" x14ac:dyDescent="0.2">
      <c r="A23" s="122" t="s">
        <v>8</v>
      </c>
      <c r="B23" s="122" t="str">
        <f>IFERROR(VLOOKUP(TblP04[[#This Row],[Factor]],Tbl_ListFactores[],MATCH(B$15,Tbl_ListFactores[#Headers],0),0),"")</f>
        <v>zz</v>
      </c>
      <c r="C23" s="122" t="str">
        <f>IFERROR(VLOOKUP(TblP04[[#This Row],[Factor]],Tbl_ListFactores[],MATCH(C$15,Tbl_ListFactores[#Headers],0),0),"")</f>
        <v/>
      </c>
      <c r="D23" s="122" t="str">
        <f>IFERROR(VLOOKUP(TblP04[[#This Row],[Factor]],Tbl_ListFactores[],MATCH(D$15,Tbl_ListFactores[#Headers],0),0),"")</f>
        <v/>
      </c>
      <c r="E23" s="253"/>
      <c r="F23" s="122" t="str">
        <f ca="1">IFERROR(VLOOKUP(TblP04[[#This Row],[Nivel]],INDIRECT(VLOOKUP(TblP04[[#This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IFERROR(VLOOKUP(TblP04[[#This Row],[Factor]],Tbl_ListFactores[],MATCH(B$15,Tbl_ListFactores[#Headers],0),0),"")</f>
        <v>zz</v>
      </c>
      <c r="C24" s="122" t="str">
        <f>IFERROR(VLOOKUP(TblP04[[#This Row],[Factor]],Tbl_ListFactores[],MATCH(C$15,Tbl_ListFactores[#Headers],0),0),"")</f>
        <v/>
      </c>
      <c r="D24" s="122" t="str">
        <f>IFERROR(VLOOKUP(TblP04[[#This Row],[Factor]],Tbl_ListFactores[],MATCH(D$15,Tbl_ListFactores[#Headers],0),0),"")</f>
        <v/>
      </c>
      <c r="E24" s="253"/>
      <c r="F24" s="122" t="str">
        <f ca="1">IFERROR(VLOOKUP(TblP04[[#This Row],[Nivel]],INDIRECT(VLOOKUP(TblP04[[#This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IFERROR(VLOOKUP(TblP04[[#This Row],[Factor]],Tbl_ListFactores[],MATCH(B$15,Tbl_ListFactores[#Headers],0),0),"")</f>
        <v>zz</v>
      </c>
      <c r="C25" s="122" t="str">
        <f>IFERROR(VLOOKUP(TblP04[[#This Row],[Factor]],Tbl_ListFactores[],MATCH(C$15,Tbl_ListFactores[#Headers],0),0),"")</f>
        <v/>
      </c>
      <c r="D25" s="122" t="str">
        <f>IFERROR(VLOOKUP(TblP04[[#This Row],[Factor]],Tbl_ListFactores[],MATCH(D$15,Tbl_ListFactores[#Headers],0),0),"")</f>
        <v/>
      </c>
      <c r="E25" s="253"/>
      <c r="F25" s="122" t="str">
        <f ca="1">IFERROR(VLOOKUP(TblP04[[#This Row],[Nivel]],INDIRECT(VLOOKUP(TblP04[[#This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IFERROR(VLOOKUP(TblP04[[#This Row],[Factor]],Tbl_ListFactores[],MATCH(B$15,Tbl_ListFactores[#Headers],0),0),"")</f>
        <v>zz</v>
      </c>
      <c r="C26" s="122" t="str">
        <f>IFERROR(VLOOKUP(TblP04[[#This Row],[Factor]],Tbl_ListFactores[],MATCH(C$15,Tbl_ListFactores[#Headers],0),0),"")</f>
        <v/>
      </c>
      <c r="D26" s="122" t="str">
        <f>IFERROR(VLOOKUP(TblP04[[#This Row],[Factor]],Tbl_ListFactores[],MATCH(D$15,Tbl_ListFactores[#Headers],0),0),"")</f>
        <v/>
      </c>
      <c r="E26" s="253"/>
      <c r="F26" s="122" t="str">
        <f ca="1">IFERROR(VLOOKUP(TblP04[[#This Row],[Nivel]],INDIRECT(VLOOKUP(TblP04[[#This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IFERROR(VLOOKUP(TblP04[[#This Row],[Factor]],Tbl_ListFactores[],MATCH(B$15,Tbl_ListFactores[#Headers],0),0),"")</f>
        <v>zz</v>
      </c>
      <c r="C27" s="122" t="str">
        <f>IFERROR(VLOOKUP(TblP04[[#This Row],[Factor]],Tbl_ListFactores[],MATCH(C$15,Tbl_ListFactores[#Headers],0),0),"")</f>
        <v/>
      </c>
      <c r="D27" s="122" t="str">
        <f>IFERROR(VLOOKUP(TblP04[[#This Row],[Factor]],Tbl_ListFactores[],MATCH(D$15,Tbl_ListFactores[#Headers],0),0),"")</f>
        <v/>
      </c>
      <c r="E27" s="253"/>
      <c r="F27" s="122" t="str">
        <f ca="1">IFERROR(VLOOKUP(TblP04[[#This Row],[Nivel]],INDIRECT(VLOOKUP(TblP04[[#This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IFERROR(VLOOKUP(TblP04[[#This Row],[Factor]],Tbl_ListFactores[],MATCH(B$15,Tbl_ListFactores[#Headers],0),0),"")</f>
        <v>zz</v>
      </c>
      <c r="C28" s="122" t="str">
        <f>IFERROR(VLOOKUP(TblP04[[#This Row],[Factor]],Tbl_ListFactores[],MATCH(C$15,Tbl_ListFactores[#Headers],0),0),"")</f>
        <v/>
      </c>
      <c r="D28" s="122" t="str">
        <f>IFERROR(VLOOKUP(TblP04[[#This Row],[Factor]],Tbl_ListFactores[],MATCH(D$15,Tbl_ListFactores[#Headers],0),0),"")</f>
        <v/>
      </c>
      <c r="E28" s="253"/>
      <c r="F28" s="122" t="str">
        <f ca="1">IFERROR(VLOOKUP(TblP04[[#This Row],[Nivel]],INDIRECT(VLOOKUP(TblP04[[#This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IFERROR(VLOOKUP(TblP04[[#This Row],[Factor]],Tbl_ListFactores[],MATCH(B$15,Tbl_ListFactores[#Headers],0),0),"")</f>
        <v>zz</v>
      </c>
      <c r="C29" s="122" t="str">
        <f>IFERROR(VLOOKUP(TblP04[[#This Row],[Factor]],Tbl_ListFactores[],MATCH(C$15,Tbl_ListFactores[#Headers],0),0),"")</f>
        <v/>
      </c>
      <c r="D29" s="122" t="str">
        <f>IFERROR(VLOOKUP(TblP04[[#This Row],[Factor]],Tbl_ListFactores[],MATCH(D$15,Tbl_ListFactores[#Headers],0),0),"")</f>
        <v/>
      </c>
      <c r="E29" s="253"/>
      <c r="F29" s="122" t="str">
        <f ca="1">IFERROR(VLOOKUP(TblP04[[#This Row],[Nivel]],INDIRECT(VLOOKUP(TblP04[[#This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IFERROR(VLOOKUP(TblP04[[#This Row],[Factor]],Tbl_ListFactores[],MATCH(B$15,Tbl_ListFactores[#Headers],0),0),"")</f>
        <v>zz</v>
      </c>
      <c r="C30" s="122" t="str">
        <f>IFERROR(VLOOKUP(TblP04[[#This Row],[Factor]],Tbl_ListFactores[],MATCH(C$15,Tbl_ListFactores[#Headers],0),0),"")</f>
        <v/>
      </c>
      <c r="D30" s="122" t="str">
        <f>IFERROR(VLOOKUP(TblP04[[#This Row],[Factor]],Tbl_ListFactores[],MATCH(D$15,Tbl_ListFactores[#Headers],0),0),"")</f>
        <v/>
      </c>
      <c r="E30" s="253"/>
      <c r="F30" s="122" t="str">
        <f ca="1">IFERROR(VLOOKUP(TblP04[[#This Row],[Nivel]],INDIRECT(VLOOKUP(TblP04[[#This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IFERROR(VLOOKUP(TblP04[[#This Row],[Factor]],Tbl_ListFactores[],MATCH(B$15,Tbl_ListFactores[#Headers],0),0),"")</f>
        <v>zz</v>
      </c>
      <c r="C31" s="122" t="str">
        <f>IFERROR(VLOOKUP(TblP04[[#This Row],[Factor]],Tbl_ListFactores[],MATCH(C$15,Tbl_ListFactores[#Headers],0),0),"")</f>
        <v/>
      </c>
      <c r="D31" s="122" t="str">
        <f>IFERROR(VLOOKUP(TblP04[[#This Row],[Factor]],Tbl_ListFactores[],MATCH(D$15,Tbl_ListFactores[#Headers],0),0),"")</f>
        <v/>
      </c>
      <c r="E31" s="253"/>
      <c r="F31" s="122" t="str">
        <f ca="1">IFERROR(VLOOKUP(TblP04[[#This Row],[Nivel]],INDIRECT(VLOOKUP(TblP04[[#This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IFERROR(VLOOKUP(TblP04[[#This Row],[Factor]],Tbl_ListFactores[],MATCH(B$15,Tbl_ListFactores[#Headers],0),0),"")</f>
        <v>zz</v>
      </c>
      <c r="C32" s="122" t="str">
        <f>IFERROR(VLOOKUP(TblP04[[#This Row],[Factor]],Tbl_ListFactores[],MATCH(C$15,Tbl_ListFactores[#Headers],0),0),"")</f>
        <v/>
      </c>
      <c r="D32" s="122" t="str">
        <f>IFERROR(VLOOKUP(TblP04[[#This Row],[Factor]],Tbl_ListFactores[],MATCH(D$15,Tbl_ListFactores[#Headers],0),0),"")</f>
        <v/>
      </c>
      <c r="E32" s="253"/>
      <c r="F32" s="122" t="str">
        <f ca="1">IFERROR(VLOOKUP(TblP04[[#This Row],[Nivel]],INDIRECT(VLOOKUP(TblP04[[#This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IFERROR(VLOOKUP(TblP04[[#This Row],[Factor]],Tbl_ListFactores[],MATCH(B$15,Tbl_ListFactores[#Headers],0),0),"")</f>
        <v>zz</v>
      </c>
      <c r="C33" s="122" t="str">
        <f>IFERROR(VLOOKUP(TblP04[[#This Row],[Factor]],Tbl_ListFactores[],MATCH(C$15,Tbl_ListFactores[#Headers],0),0),"")</f>
        <v/>
      </c>
      <c r="D33" s="122" t="str">
        <f>IFERROR(VLOOKUP(TblP04[[#This Row],[Factor]],Tbl_ListFactores[],MATCH(D$15,Tbl_ListFactores[#Headers],0),0),"")</f>
        <v/>
      </c>
      <c r="E33" s="253"/>
      <c r="F33" s="122" t="str">
        <f ca="1">IFERROR(VLOOKUP(TblP04[[#This Row],[Nivel]],INDIRECT(VLOOKUP(TblP04[[#This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IFERROR(VLOOKUP(TblP04[[#This Row],[Factor]],Tbl_ListFactores[],MATCH(B$15,Tbl_ListFactores[#Headers],0),0),"")</f>
        <v>zz</v>
      </c>
      <c r="C34" s="122" t="str">
        <f>IFERROR(VLOOKUP(TblP04[[#This Row],[Factor]],Tbl_ListFactores[],MATCH(C$15,Tbl_ListFactores[#Headers],0),0),"")</f>
        <v/>
      </c>
      <c r="D34" s="122" t="str">
        <f>IFERROR(VLOOKUP(TblP04[[#This Row],[Factor]],Tbl_ListFactores[],MATCH(D$15,Tbl_ListFactores[#Headers],0),0),"")</f>
        <v/>
      </c>
      <c r="E34" s="253"/>
      <c r="F34" s="122" t="str">
        <f ca="1">IFERROR(VLOOKUP(TblP04[[#This Row],[Nivel]],INDIRECT(VLOOKUP(TblP04[[#This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IFERROR(VLOOKUP(TblP04[[#This Row],[Factor]],Tbl_ListFactores[],MATCH(B$15,Tbl_ListFactores[#Headers],0),0),"")</f>
        <v>zz</v>
      </c>
      <c r="C35" s="122" t="str">
        <f>IFERROR(VLOOKUP(TblP04[[#This Row],[Factor]],Tbl_ListFactores[],MATCH(C$15,Tbl_ListFactores[#Headers],0),0),"")</f>
        <v/>
      </c>
      <c r="D35" s="122" t="str">
        <f>IFERROR(VLOOKUP(TblP04[[#This Row],[Factor]],Tbl_ListFactores[],MATCH(D$15,Tbl_ListFactores[#Headers],0),0),"")</f>
        <v/>
      </c>
      <c r="E35" s="253"/>
      <c r="F35" s="122" t="str">
        <f ca="1">IFERROR(VLOOKUP(TblP04[[#This Row],[Nivel]],INDIRECT(VLOOKUP(TblP04[[#This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IFERROR(VLOOKUP(TblP04[[#This Row],[Factor]],Tbl_ListFactores[],MATCH(B$15,Tbl_ListFactores[#Headers],0),0),"")</f>
        <v>zz</v>
      </c>
      <c r="C36" s="122" t="str">
        <f>IFERROR(VLOOKUP(TblP04[[#This Row],[Factor]],Tbl_ListFactores[],MATCH(C$15,Tbl_ListFactores[#Headers],0),0),"")</f>
        <v/>
      </c>
      <c r="D36" s="122" t="str">
        <f>IFERROR(VLOOKUP(TblP04[[#This Row],[Factor]],Tbl_ListFactores[],MATCH(D$15,Tbl_ListFactores[#Headers],0),0),"")</f>
        <v/>
      </c>
      <c r="E36" s="253"/>
      <c r="F36" s="122" t="str">
        <f ca="1">IFERROR(VLOOKUP(TblP04[[#This Row],[Nivel]],INDIRECT(VLOOKUP(TblP04[[#This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IFERROR(VLOOKUP(TblP04[[#This Row],[Factor]],Tbl_ListFactores[],MATCH(B$15,Tbl_ListFactores[#Headers],0),0),"")</f>
        <v>zz</v>
      </c>
      <c r="C37" s="122" t="str">
        <f>IFERROR(VLOOKUP(TblP04[[#This Row],[Factor]],Tbl_ListFactores[],MATCH(C$15,Tbl_ListFactores[#Headers],0),0),"")</f>
        <v/>
      </c>
      <c r="D37" s="122" t="str">
        <f>IFERROR(VLOOKUP(TblP04[[#This Row],[Factor]],Tbl_ListFactores[],MATCH(D$15,Tbl_ListFactores[#Headers],0),0),"")</f>
        <v/>
      </c>
      <c r="E37" s="253"/>
      <c r="F37" s="122" t="str">
        <f ca="1">IFERROR(VLOOKUP(TblP04[[#This Row],[Nivel]],INDIRECT(VLOOKUP(TblP04[[#This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IFERROR(VLOOKUP(TblP04[[#This Row],[Factor]],Tbl_ListFactores[],MATCH(B$15,Tbl_ListFactores[#Headers],0),0),"")</f>
        <v>zz</v>
      </c>
      <c r="C38" s="122" t="str">
        <f>IFERROR(VLOOKUP(TblP04[[#This Row],[Factor]],Tbl_ListFactores[],MATCH(C$15,Tbl_ListFactores[#Headers],0),0),"")</f>
        <v/>
      </c>
      <c r="D38" s="122" t="str">
        <f>IFERROR(VLOOKUP(TblP04[[#This Row],[Factor]],Tbl_ListFactores[],MATCH(D$15,Tbl_ListFactores[#Headers],0),0),"")</f>
        <v/>
      </c>
      <c r="E38" s="253"/>
      <c r="F38" s="122" t="str">
        <f ca="1">IFERROR(VLOOKUP(TblP04[[#This Row],[Nivel]],INDIRECT(VLOOKUP(TblP04[[#This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IFERROR(VLOOKUP(TblP04[[#This Row],[Factor]],Tbl_ListFactores[],MATCH(B$15,Tbl_ListFactores[#Headers],0),0),"")</f>
        <v>zz</v>
      </c>
      <c r="C39" s="122" t="str">
        <f>IFERROR(VLOOKUP(TblP04[[#This Row],[Factor]],Tbl_ListFactores[],MATCH(C$15,Tbl_ListFactores[#Headers],0),0),"")</f>
        <v/>
      </c>
      <c r="D39" s="122" t="str">
        <f>IFERROR(VLOOKUP(TblP04[[#This Row],[Factor]],Tbl_ListFactores[],MATCH(D$15,Tbl_ListFactores[#Headers],0),0),"")</f>
        <v/>
      </c>
      <c r="E39" s="253"/>
      <c r="F39" s="122" t="str">
        <f ca="1">IFERROR(VLOOKUP(TblP04[[#This Row],[Nivel]],INDIRECT(VLOOKUP(TblP04[[#This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IFERROR(VLOOKUP(TblP04[[#This Row],[Factor]],Tbl_ListFactores[],MATCH(B$15,Tbl_ListFactores[#Headers],0),0),"")</f>
        <v>zz</v>
      </c>
      <c r="C40" s="122" t="str">
        <f>IFERROR(VLOOKUP(TblP04[[#This Row],[Factor]],Tbl_ListFactores[],MATCH(C$15,Tbl_ListFactores[#Headers],0),0),"")</f>
        <v/>
      </c>
      <c r="D40" s="122" t="str">
        <f>IFERROR(VLOOKUP(TblP04[[#This Row],[Factor]],Tbl_ListFactores[],MATCH(D$15,Tbl_ListFactores[#Headers],0),0),"")</f>
        <v/>
      </c>
      <c r="E40" s="253"/>
      <c r="F40" s="122" t="str">
        <f ca="1">IFERROR(VLOOKUP(TblP04[[#This Row],[Nivel]],INDIRECT(VLOOKUP(TblP04[[#This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IFERROR(VLOOKUP(TblP04[[#This Row],[Factor]],Tbl_ListFactores[],MATCH(B$15,Tbl_ListFactores[#Headers],0),0),"")</f>
        <v>zz</v>
      </c>
      <c r="C41" s="122" t="str">
        <f>IFERROR(VLOOKUP(TblP04[[#This Row],[Factor]],Tbl_ListFactores[],MATCH(C$15,Tbl_ListFactores[#Headers],0),0),"")</f>
        <v/>
      </c>
      <c r="D41" s="122" t="str">
        <f>IFERROR(VLOOKUP(TblP04[[#This Row],[Factor]],Tbl_ListFactores[],MATCH(D$15,Tbl_ListFactores[#Headers],0),0),"")</f>
        <v/>
      </c>
      <c r="E41" s="253"/>
      <c r="F41" s="122" t="str">
        <f ca="1">IFERROR(VLOOKUP(TblP04[[#This Row],[Nivel]],INDIRECT(VLOOKUP(TblP04[[#This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IFERROR(VLOOKUP(TblP04[[#This Row],[Factor]],Tbl_ListFactores[],MATCH(B$15,Tbl_ListFactores[#Headers],0),0),"")</f>
        <v>zz</v>
      </c>
      <c r="C42" s="122" t="str">
        <f>IFERROR(VLOOKUP(TblP04[[#This Row],[Factor]],Tbl_ListFactores[],MATCH(C$15,Tbl_ListFactores[#Headers],0),0),"")</f>
        <v/>
      </c>
      <c r="D42" s="122" t="str">
        <f>IFERROR(VLOOKUP(TblP04[[#This Row],[Factor]],Tbl_ListFactores[],MATCH(D$15,Tbl_ListFactores[#Headers],0),0),"")</f>
        <v/>
      </c>
      <c r="E42" s="253"/>
      <c r="F42" s="122" t="str">
        <f ca="1">IFERROR(VLOOKUP(TblP04[[#This Row],[Nivel]],INDIRECT(VLOOKUP(TblP04[[#This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IFERROR(VLOOKUP(TblP04[[#This Row],[Factor]],Tbl_ListFactores[],MATCH(B$15,Tbl_ListFactores[#Headers],0),0),"")</f>
        <v>zz</v>
      </c>
      <c r="C43" s="122" t="str">
        <f>IFERROR(VLOOKUP(TblP04[[#This Row],[Factor]],Tbl_ListFactores[],MATCH(C$15,Tbl_ListFactores[#Headers],0),0),"")</f>
        <v/>
      </c>
      <c r="D43" s="122" t="str">
        <f>IFERROR(VLOOKUP(TblP04[[#This Row],[Factor]],Tbl_ListFactores[],MATCH(D$15,Tbl_ListFactores[#Headers],0),0),"")</f>
        <v/>
      </c>
      <c r="E43" s="253"/>
      <c r="F43" s="122" t="str">
        <f ca="1">IFERROR(VLOOKUP(TblP04[[#This Row],[Nivel]],INDIRECT(VLOOKUP(TblP04[[#This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IFERROR(VLOOKUP(TblP04[[#This Row],[Factor]],Tbl_ListFactores[],MATCH(B$15,Tbl_ListFactores[#Headers],0),0),"")</f>
        <v>zz</v>
      </c>
      <c r="C44" s="122" t="str">
        <f>IFERROR(VLOOKUP(TblP04[[#This Row],[Factor]],Tbl_ListFactores[],MATCH(C$15,Tbl_ListFactores[#Headers],0),0),"")</f>
        <v/>
      </c>
      <c r="D44" s="122" t="str">
        <f>IFERROR(VLOOKUP(TblP04[[#This Row],[Factor]],Tbl_ListFactores[],MATCH(D$15,Tbl_ListFactores[#Headers],0),0),"")</f>
        <v/>
      </c>
      <c r="E44" s="253"/>
      <c r="F44" s="122" t="str">
        <f ca="1">IFERROR(VLOOKUP(TblP04[[#This Row],[Nivel]],INDIRECT(VLOOKUP(TblP04[[#This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IFERROR(VLOOKUP(TblP04[[#This Row],[Factor]],Tbl_ListFactores[],MATCH(B$15,Tbl_ListFactores[#Headers],0),0),"")</f>
        <v>zz</v>
      </c>
      <c r="C45" s="122" t="str">
        <f>IFERROR(VLOOKUP(TblP04[[#This Row],[Factor]],Tbl_ListFactores[],MATCH(C$15,Tbl_ListFactores[#Headers],0),0),"")</f>
        <v/>
      </c>
      <c r="D45" s="122" t="str">
        <f>IFERROR(VLOOKUP(TblP04[[#This Row],[Factor]],Tbl_ListFactores[],MATCH(D$15,Tbl_ListFactores[#Headers],0),0),"")</f>
        <v/>
      </c>
      <c r="E45" s="253"/>
      <c r="F45" s="122" t="str">
        <f ca="1">IFERROR(VLOOKUP(TblP04[[#This Row],[Nivel]],INDIRECT(VLOOKUP(TblP04[[#This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516" priority="2">
      <formula>AND($C16&lt;&gt;"",ISBLANK($E16),$D$1&lt;&gt;0)</formula>
    </cfRule>
  </conditionalFormatting>
  <conditionalFormatting sqref="B16:B45">
    <cfRule type="cellIs" dxfId="515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8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72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IF(AND(COUNTBLANK(TblP05[Nivel])&lt;&gt;COUNTBLANK(TblP05[Nombre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IFERROR(VLOOKUP(TblP05[[#This Row],[Factor]],Tbl_ListFactores[],MATCH(B$15,Tbl_ListFactores[#Headers],0),0),"")</f>
        <v>zz</v>
      </c>
      <c r="C16" s="122" t="str">
        <f>IFERROR(VLOOKUP(TblP05[[#This Row],[Factor]],Tbl_ListFactores[],MATCH(C$15,Tbl_ListFactores[#Headers],0),0),"")</f>
        <v/>
      </c>
      <c r="D16" s="122" t="str">
        <f>IFERROR(VLOOKUP(TblP05[[#This Row],[Factor]],Tbl_ListFactores[],MATCH(D$15,Tbl_ListFactores[#Headers],0),0),"")</f>
        <v/>
      </c>
      <c r="E16" s="253"/>
      <c r="F16" s="122" t="str">
        <f ca="1">IFERROR(VLOOKUP(TblP05[[#This Row],[Nivel]],INDIRECT(VLOOKUP(TblP05[[#This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IFERROR(VLOOKUP(TblP05[[#This Row],[Factor]],Tbl_ListFactores[],MATCH(B$15,Tbl_ListFactores[#Headers],0),0),"")</f>
        <v>zz</v>
      </c>
      <c r="C17" s="122" t="str">
        <f>IFERROR(VLOOKUP(TblP05[[#This Row],[Factor]],Tbl_ListFactores[],MATCH(C$15,Tbl_ListFactores[#Headers],0),0),"")</f>
        <v/>
      </c>
      <c r="D17" s="122" t="str">
        <f>IFERROR(VLOOKUP(TblP05[[#This Row],[Factor]],Tbl_ListFactores[],MATCH(D$15,Tbl_ListFactores[#Headers],0),0),"")</f>
        <v/>
      </c>
      <c r="E17" s="253"/>
      <c r="F17" s="122" t="str">
        <f ca="1">IFERROR(VLOOKUP(TblP05[[#This Row],[Nivel]],INDIRECT(VLOOKUP(TblP05[[#This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IFERROR(VLOOKUP(TblP05[[#This Row],[Factor]],Tbl_ListFactores[],MATCH(B$15,Tbl_ListFactores[#Headers],0),0),"")</f>
        <v>zz</v>
      </c>
      <c r="C18" s="122" t="str">
        <f>IFERROR(VLOOKUP(TblP05[[#This Row],[Factor]],Tbl_ListFactores[],MATCH(C$15,Tbl_ListFactores[#Headers],0),0),"")</f>
        <v/>
      </c>
      <c r="D18" s="122" t="str">
        <f>IFERROR(VLOOKUP(TblP05[[#This Row],[Factor]],Tbl_ListFactores[],MATCH(D$15,Tbl_ListFactores[#Headers],0),0),"")</f>
        <v/>
      </c>
      <c r="E18" s="253"/>
      <c r="F18" s="122" t="str">
        <f ca="1">IFERROR(VLOOKUP(TblP05[[#This Row],[Nivel]],INDIRECT(VLOOKUP(TblP05[[#This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IFERROR(VLOOKUP(TblP05[[#This Row],[Factor]],Tbl_ListFactores[],MATCH(B$15,Tbl_ListFactores[#Headers],0),0),"")</f>
        <v>zz</v>
      </c>
      <c r="C19" s="122" t="str">
        <f>IFERROR(VLOOKUP(TblP05[[#This Row],[Factor]],Tbl_ListFactores[],MATCH(C$15,Tbl_ListFactores[#Headers],0),0),"")</f>
        <v/>
      </c>
      <c r="D19" s="122" t="str">
        <f>IFERROR(VLOOKUP(TblP05[[#This Row],[Factor]],Tbl_ListFactores[],MATCH(D$15,Tbl_ListFactores[#Headers],0),0),"")</f>
        <v/>
      </c>
      <c r="E19" s="253"/>
      <c r="F19" s="122" t="str">
        <f ca="1">IFERROR(VLOOKUP(TblP05[[#This Row],[Nivel]],INDIRECT(VLOOKUP(TblP05[[#This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IFERROR(VLOOKUP(TblP05[[#This Row],[Factor]],Tbl_ListFactores[],MATCH(B$15,Tbl_ListFactores[#Headers],0),0),"")</f>
        <v>zz</v>
      </c>
      <c r="C20" s="122" t="str">
        <f>IFERROR(VLOOKUP(TblP05[[#This Row],[Factor]],Tbl_ListFactores[],MATCH(C$15,Tbl_ListFactores[#Headers],0),0),"")</f>
        <v/>
      </c>
      <c r="D20" s="122" t="str">
        <f>IFERROR(VLOOKUP(TblP05[[#This Row],[Factor]],Tbl_ListFactores[],MATCH(D$15,Tbl_ListFactores[#Headers],0),0),"")</f>
        <v/>
      </c>
      <c r="E20" s="253"/>
      <c r="F20" s="122" t="str">
        <f ca="1">IFERROR(VLOOKUP(TblP05[[#This Row],[Nivel]],INDIRECT(VLOOKUP(TblP05[[#This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IFERROR(VLOOKUP(TblP05[[#This Row],[Factor]],Tbl_ListFactores[],MATCH(B$15,Tbl_ListFactores[#Headers],0),0),"")</f>
        <v>zz</v>
      </c>
      <c r="C21" s="122" t="str">
        <f>IFERROR(VLOOKUP(TblP05[[#This Row],[Factor]],Tbl_ListFactores[],MATCH(C$15,Tbl_ListFactores[#Headers],0),0),"")</f>
        <v/>
      </c>
      <c r="D21" s="122" t="str">
        <f>IFERROR(VLOOKUP(TblP05[[#This Row],[Factor]],Tbl_ListFactores[],MATCH(D$15,Tbl_ListFactores[#Headers],0),0),"")</f>
        <v/>
      </c>
      <c r="E21" s="253"/>
      <c r="F21" s="122" t="str">
        <f ca="1">IFERROR(VLOOKUP(TblP05[[#This Row],[Nivel]],INDIRECT(VLOOKUP(TblP05[[#This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IFERROR(VLOOKUP(TblP05[[#This Row],[Factor]],Tbl_ListFactores[],MATCH(B$15,Tbl_ListFactores[#Headers],0),0),"")</f>
        <v>zz</v>
      </c>
      <c r="C22" s="122" t="str">
        <f>IFERROR(VLOOKUP(TblP05[[#This Row],[Factor]],Tbl_ListFactores[],MATCH(C$15,Tbl_ListFactores[#Headers],0),0),"")</f>
        <v/>
      </c>
      <c r="D22" s="122" t="str">
        <f>IFERROR(VLOOKUP(TblP05[[#This Row],[Factor]],Tbl_ListFactores[],MATCH(D$15,Tbl_ListFactores[#Headers],0),0),"")</f>
        <v/>
      </c>
      <c r="E22" s="253"/>
      <c r="F22" s="122" t="str">
        <f ca="1">IFERROR(VLOOKUP(TblP05[[#This Row],[Nivel]],INDIRECT(VLOOKUP(TblP05[[#This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IFERROR(VLOOKUP(TblP05[[#This Row],[Factor]],Tbl_ListFactores[],MATCH(B$15,Tbl_ListFactores[#Headers],0),0),"")</f>
        <v>zz</v>
      </c>
      <c r="C23" s="122" t="str">
        <f>IFERROR(VLOOKUP(TblP05[[#This Row],[Factor]],Tbl_ListFactores[],MATCH(C$15,Tbl_ListFactores[#Headers],0),0),"")</f>
        <v/>
      </c>
      <c r="D23" s="122" t="str">
        <f>IFERROR(VLOOKUP(TblP05[[#This Row],[Factor]],Tbl_ListFactores[],MATCH(D$15,Tbl_ListFactores[#Headers],0),0),"")</f>
        <v/>
      </c>
      <c r="E23" s="253"/>
      <c r="F23" s="122" t="str">
        <f ca="1">IFERROR(VLOOKUP(TblP05[[#This Row],[Nivel]],INDIRECT(VLOOKUP(TblP05[[#This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IFERROR(VLOOKUP(TblP05[[#This Row],[Factor]],Tbl_ListFactores[],MATCH(B$15,Tbl_ListFactores[#Headers],0),0),"")</f>
        <v>zz</v>
      </c>
      <c r="C24" s="122" t="str">
        <f>IFERROR(VLOOKUP(TblP05[[#This Row],[Factor]],Tbl_ListFactores[],MATCH(C$15,Tbl_ListFactores[#Headers],0),0),"")</f>
        <v/>
      </c>
      <c r="D24" s="122" t="str">
        <f>IFERROR(VLOOKUP(TblP05[[#This Row],[Factor]],Tbl_ListFactores[],MATCH(D$15,Tbl_ListFactores[#Headers],0),0),"")</f>
        <v/>
      </c>
      <c r="E24" s="253"/>
      <c r="F24" s="122" t="str">
        <f ca="1">IFERROR(VLOOKUP(TblP05[[#This Row],[Nivel]],INDIRECT(VLOOKUP(TblP05[[#This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IFERROR(VLOOKUP(TblP05[[#This Row],[Factor]],Tbl_ListFactores[],MATCH(B$15,Tbl_ListFactores[#Headers],0),0),"")</f>
        <v>zz</v>
      </c>
      <c r="C25" s="122" t="str">
        <f>IFERROR(VLOOKUP(TblP05[[#This Row],[Factor]],Tbl_ListFactores[],MATCH(C$15,Tbl_ListFactores[#Headers],0),0),"")</f>
        <v/>
      </c>
      <c r="D25" s="122" t="str">
        <f>IFERROR(VLOOKUP(TblP05[[#This Row],[Factor]],Tbl_ListFactores[],MATCH(D$15,Tbl_ListFactores[#Headers],0),0),"")</f>
        <v/>
      </c>
      <c r="E25" s="253"/>
      <c r="F25" s="122" t="str">
        <f ca="1">IFERROR(VLOOKUP(TblP05[[#This Row],[Nivel]],INDIRECT(VLOOKUP(TblP05[[#This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IFERROR(VLOOKUP(TblP05[[#This Row],[Factor]],Tbl_ListFactores[],MATCH(B$15,Tbl_ListFactores[#Headers],0),0),"")</f>
        <v>zz</v>
      </c>
      <c r="C26" s="122" t="str">
        <f>IFERROR(VLOOKUP(TblP05[[#This Row],[Factor]],Tbl_ListFactores[],MATCH(C$15,Tbl_ListFactores[#Headers],0),0),"")</f>
        <v/>
      </c>
      <c r="D26" s="122" t="str">
        <f>IFERROR(VLOOKUP(TblP05[[#This Row],[Factor]],Tbl_ListFactores[],MATCH(D$15,Tbl_ListFactores[#Headers],0),0),"")</f>
        <v/>
      </c>
      <c r="E26" s="253"/>
      <c r="F26" s="122" t="str">
        <f ca="1">IFERROR(VLOOKUP(TblP05[[#This Row],[Nivel]],INDIRECT(VLOOKUP(TblP05[[#This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IFERROR(VLOOKUP(TblP05[[#This Row],[Factor]],Tbl_ListFactores[],MATCH(B$15,Tbl_ListFactores[#Headers],0),0),"")</f>
        <v>zz</v>
      </c>
      <c r="C27" s="122" t="str">
        <f>IFERROR(VLOOKUP(TblP05[[#This Row],[Factor]],Tbl_ListFactores[],MATCH(C$15,Tbl_ListFactores[#Headers],0),0),"")</f>
        <v/>
      </c>
      <c r="D27" s="122" t="str">
        <f>IFERROR(VLOOKUP(TblP05[[#This Row],[Factor]],Tbl_ListFactores[],MATCH(D$15,Tbl_ListFactores[#Headers],0),0),"")</f>
        <v/>
      </c>
      <c r="E27" s="253"/>
      <c r="F27" s="122" t="str">
        <f ca="1">IFERROR(VLOOKUP(TblP05[[#This Row],[Nivel]],INDIRECT(VLOOKUP(TblP05[[#This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IFERROR(VLOOKUP(TblP05[[#This Row],[Factor]],Tbl_ListFactores[],MATCH(B$15,Tbl_ListFactores[#Headers],0),0),"")</f>
        <v>zz</v>
      </c>
      <c r="C28" s="122" t="str">
        <f>IFERROR(VLOOKUP(TblP05[[#This Row],[Factor]],Tbl_ListFactores[],MATCH(C$15,Tbl_ListFactores[#Headers],0),0),"")</f>
        <v/>
      </c>
      <c r="D28" s="122" t="str">
        <f>IFERROR(VLOOKUP(TblP05[[#This Row],[Factor]],Tbl_ListFactores[],MATCH(D$15,Tbl_ListFactores[#Headers],0),0),"")</f>
        <v/>
      </c>
      <c r="E28" s="253"/>
      <c r="F28" s="122" t="str">
        <f ca="1">IFERROR(VLOOKUP(TblP05[[#This Row],[Nivel]],INDIRECT(VLOOKUP(TblP05[[#This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IFERROR(VLOOKUP(TblP05[[#This Row],[Factor]],Tbl_ListFactores[],MATCH(B$15,Tbl_ListFactores[#Headers],0),0),"")</f>
        <v>zz</v>
      </c>
      <c r="C29" s="122" t="str">
        <f>IFERROR(VLOOKUP(TblP05[[#This Row],[Factor]],Tbl_ListFactores[],MATCH(C$15,Tbl_ListFactores[#Headers],0),0),"")</f>
        <v/>
      </c>
      <c r="D29" s="122" t="str">
        <f>IFERROR(VLOOKUP(TblP05[[#This Row],[Factor]],Tbl_ListFactores[],MATCH(D$15,Tbl_ListFactores[#Headers],0),0),"")</f>
        <v/>
      </c>
      <c r="E29" s="253"/>
      <c r="F29" s="122" t="str">
        <f ca="1">IFERROR(VLOOKUP(TblP05[[#This Row],[Nivel]],INDIRECT(VLOOKUP(TblP05[[#This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IFERROR(VLOOKUP(TblP05[[#This Row],[Factor]],Tbl_ListFactores[],MATCH(B$15,Tbl_ListFactores[#Headers],0),0),"")</f>
        <v>zz</v>
      </c>
      <c r="C30" s="122" t="str">
        <f>IFERROR(VLOOKUP(TblP05[[#This Row],[Factor]],Tbl_ListFactores[],MATCH(C$15,Tbl_ListFactores[#Headers],0),0),"")</f>
        <v/>
      </c>
      <c r="D30" s="122" t="str">
        <f>IFERROR(VLOOKUP(TblP05[[#This Row],[Factor]],Tbl_ListFactores[],MATCH(D$15,Tbl_ListFactores[#Headers],0),0),"")</f>
        <v/>
      </c>
      <c r="E30" s="253"/>
      <c r="F30" s="122" t="str">
        <f ca="1">IFERROR(VLOOKUP(TblP05[[#This Row],[Nivel]],INDIRECT(VLOOKUP(TblP05[[#This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IFERROR(VLOOKUP(TblP05[[#This Row],[Factor]],Tbl_ListFactores[],MATCH(B$15,Tbl_ListFactores[#Headers],0),0),"")</f>
        <v>zz</v>
      </c>
      <c r="C31" s="122" t="str">
        <f>IFERROR(VLOOKUP(TblP05[[#This Row],[Factor]],Tbl_ListFactores[],MATCH(C$15,Tbl_ListFactores[#Headers],0),0),"")</f>
        <v/>
      </c>
      <c r="D31" s="122" t="str">
        <f>IFERROR(VLOOKUP(TblP05[[#This Row],[Factor]],Tbl_ListFactores[],MATCH(D$15,Tbl_ListFactores[#Headers],0),0),"")</f>
        <v/>
      </c>
      <c r="E31" s="253"/>
      <c r="F31" s="122" t="str">
        <f ca="1">IFERROR(VLOOKUP(TblP05[[#This Row],[Nivel]],INDIRECT(VLOOKUP(TblP05[[#This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IFERROR(VLOOKUP(TblP05[[#This Row],[Factor]],Tbl_ListFactores[],MATCH(B$15,Tbl_ListFactores[#Headers],0),0),"")</f>
        <v>zz</v>
      </c>
      <c r="C32" s="122" t="str">
        <f>IFERROR(VLOOKUP(TblP05[[#This Row],[Factor]],Tbl_ListFactores[],MATCH(C$15,Tbl_ListFactores[#Headers],0),0),"")</f>
        <v/>
      </c>
      <c r="D32" s="122" t="str">
        <f>IFERROR(VLOOKUP(TblP05[[#This Row],[Factor]],Tbl_ListFactores[],MATCH(D$15,Tbl_ListFactores[#Headers],0),0),"")</f>
        <v/>
      </c>
      <c r="E32" s="253"/>
      <c r="F32" s="122" t="str">
        <f ca="1">IFERROR(VLOOKUP(TblP05[[#This Row],[Nivel]],INDIRECT(VLOOKUP(TblP05[[#This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IFERROR(VLOOKUP(TblP05[[#This Row],[Factor]],Tbl_ListFactores[],MATCH(B$15,Tbl_ListFactores[#Headers],0),0),"")</f>
        <v>zz</v>
      </c>
      <c r="C33" s="122" t="str">
        <f>IFERROR(VLOOKUP(TblP05[[#This Row],[Factor]],Tbl_ListFactores[],MATCH(C$15,Tbl_ListFactores[#Headers],0),0),"")</f>
        <v/>
      </c>
      <c r="D33" s="122" t="str">
        <f>IFERROR(VLOOKUP(TblP05[[#This Row],[Factor]],Tbl_ListFactores[],MATCH(D$15,Tbl_ListFactores[#Headers],0),0),"")</f>
        <v/>
      </c>
      <c r="E33" s="253"/>
      <c r="F33" s="122" t="str">
        <f ca="1">IFERROR(VLOOKUP(TblP05[[#This Row],[Nivel]],INDIRECT(VLOOKUP(TblP05[[#This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IFERROR(VLOOKUP(TblP05[[#This Row],[Factor]],Tbl_ListFactores[],MATCH(B$15,Tbl_ListFactores[#Headers],0),0),"")</f>
        <v>zz</v>
      </c>
      <c r="C34" s="122" t="str">
        <f>IFERROR(VLOOKUP(TblP05[[#This Row],[Factor]],Tbl_ListFactores[],MATCH(C$15,Tbl_ListFactores[#Headers],0),0),"")</f>
        <v/>
      </c>
      <c r="D34" s="122" t="str">
        <f>IFERROR(VLOOKUP(TblP05[[#This Row],[Factor]],Tbl_ListFactores[],MATCH(D$15,Tbl_ListFactores[#Headers],0),0),"")</f>
        <v/>
      </c>
      <c r="E34" s="253"/>
      <c r="F34" s="122" t="str">
        <f ca="1">IFERROR(VLOOKUP(TblP05[[#This Row],[Nivel]],INDIRECT(VLOOKUP(TblP05[[#This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IFERROR(VLOOKUP(TblP05[[#This Row],[Factor]],Tbl_ListFactores[],MATCH(B$15,Tbl_ListFactores[#Headers],0),0),"")</f>
        <v>zz</v>
      </c>
      <c r="C35" s="122" t="str">
        <f>IFERROR(VLOOKUP(TblP05[[#This Row],[Factor]],Tbl_ListFactores[],MATCH(C$15,Tbl_ListFactores[#Headers],0),0),"")</f>
        <v/>
      </c>
      <c r="D35" s="122" t="str">
        <f>IFERROR(VLOOKUP(TblP05[[#This Row],[Factor]],Tbl_ListFactores[],MATCH(D$15,Tbl_ListFactores[#Headers],0),0),"")</f>
        <v/>
      </c>
      <c r="E35" s="253"/>
      <c r="F35" s="122" t="str">
        <f ca="1">IFERROR(VLOOKUP(TblP05[[#This Row],[Nivel]],INDIRECT(VLOOKUP(TblP05[[#This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IFERROR(VLOOKUP(TblP05[[#This Row],[Factor]],Tbl_ListFactores[],MATCH(B$15,Tbl_ListFactores[#Headers],0),0),"")</f>
        <v>zz</v>
      </c>
      <c r="C36" s="122" t="str">
        <f>IFERROR(VLOOKUP(TblP05[[#This Row],[Factor]],Tbl_ListFactores[],MATCH(C$15,Tbl_ListFactores[#Headers],0),0),"")</f>
        <v/>
      </c>
      <c r="D36" s="122" t="str">
        <f>IFERROR(VLOOKUP(TblP05[[#This Row],[Factor]],Tbl_ListFactores[],MATCH(D$15,Tbl_ListFactores[#Headers],0),0),"")</f>
        <v/>
      </c>
      <c r="E36" s="253"/>
      <c r="F36" s="122" t="str">
        <f ca="1">IFERROR(VLOOKUP(TblP05[[#This Row],[Nivel]],INDIRECT(VLOOKUP(TblP05[[#This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IFERROR(VLOOKUP(TblP05[[#This Row],[Factor]],Tbl_ListFactores[],MATCH(B$15,Tbl_ListFactores[#Headers],0),0),"")</f>
        <v>zz</v>
      </c>
      <c r="C37" s="122" t="str">
        <f>IFERROR(VLOOKUP(TblP05[[#This Row],[Factor]],Tbl_ListFactores[],MATCH(C$15,Tbl_ListFactores[#Headers],0),0),"")</f>
        <v/>
      </c>
      <c r="D37" s="122" t="str">
        <f>IFERROR(VLOOKUP(TblP05[[#This Row],[Factor]],Tbl_ListFactores[],MATCH(D$15,Tbl_ListFactores[#Headers],0),0),"")</f>
        <v/>
      </c>
      <c r="E37" s="253"/>
      <c r="F37" s="122" t="str">
        <f ca="1">IFERROR(VLOOKUP(TblP05[[#This Row],[Nivel]],INDIRECT(VLOOKUP(TblP05[[#This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IFERROR(VLOOKUP(TblP05[[#This Row],[Factor]],Tbl_ListFactores[],MATCH(B$15,Tbl_ListFactores[#Headers],0),0),"")</f>
        <v>zz</v>
      </c>
      <c r="C38" s="122" t="str">
        <f>IFERROR(VLOOKUP(TblP05[[#This Row],[Factor]],Tbl_ListFactores[],MATCH(C$15,Tbl_ListFactores[#Headers],0),0),"")</f>
        <v/>
      </c>
      <c r="D38" s="122" t="str">
        <f>IFERROR(VLOOKUP(TblP05[[#This Row],[Factor]],Tbl_ListFactores[],MATCH(D$15,Tbl_ListFactores[#Headers],0),0),"")</f>
        <v/>
      </c>
      <c r="E38" s="253"/>
      <c r="F38" s="122" t="str">
        <f ca="1">IFERROR(VLOOKUP(TblP05[[#This Row],[Nivel]],INDIRECT(VLOOKUP(TblP05[[#This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IFERROR(VLOOKUP(TblP05[[#This Row],[Factor]],Tbl_ListFactores[],MATCH(B$15,Tbl_ListFactores[#Headers],0),0),"")</f>
        <v>zz</v>
      </c>
      <c r="C39" s="122" t="str">
        <f>IFERROR(VLOOKUP(TblP05[[#This Row],[Factor]],Tbl_ListFactores[],MATCH(C$15,Tbl_ListFactores[#Headers],0),0),"")</f>
        <v/>
      </c>
      <c r="D39" s="122" t="str">
        <f>IFERROR(VLOOKUP(TblP05[[#This Row],[Factor]],Tbl_ListFactores[],MATCH(D$15,Tbl_ListFactores[#Headers],0),0),"")</f>
        <v/>
      </c>
      <c r="E39" s="253"/>
      <c r="F39" s="122" t="str">
        <f ca="1">IFERROR(VLOOKUP(TblP05[[#This Row],[Nivel]],INDIRECT(VLOOKUP(TblP05[[#This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IFERROR(VLOOKUP(TblP05[[#This Row],[Factor]],Tbl_ListFactores[],MATCH(B$15,Tbl_ListFactores[#Headers],0),0),"")</f>
        <v>zz</v>
      </c>
      <c r="C40" s="122" t="str">
        <f>IFERROR(VLOOKUP(TblP05[[#This Row],[Factor]],Tbl_ListFactores[],MATCH(C$15,Tbl_ListFactores[#Headers],0),0),"")</f>
        <v/>
      </c>
      <c r="D40" s="122" t="str">
        <f>IFERROR(VLOOKUP(TblP05[[#This Row],[Factor]],Tbl_ListFactores[],MATCH(D$15,Tbl_ListFactores[#Headers],0),0),"")</f>
        <v/>
      </c>
      <c r="E40" s="253"/>
      <c r="F40" s="122" t="str">
        <f ca="1">IFERROR(VLOOKUP(TblP05[[#This Row],[Nivel]],INDIRECT(VLOOKUP(TblP05[[#This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IFERROR(VLOOKUP(TblP05[[#This Row],[Factor]],Tbl_ListFactores[],MATCH(B$15,Tbl_ListFactores[#Headers],0),0),"")</f>
        <v>zz</v>
      </c>
      <c r="C41" s="122" t="str">
        <f>IFERROR(VLOOKUP(TblP05[[#This Row],[Factor]],Tbl_ListFactores[],MATCH(C$15,Tbl_ListFactores[#Headers],0),0),"")</f>
        <v/>
      </c>
      <c r="D41" s="122" t="str">
        <f>IFERROR(VLOOKUP(TblP05[[#This Row],[Factor]],Tbl_ListFactores[],MATCH(D$15,Tbl_ListFactores[#Headers],0),0),"")</f>
        <v/>
      </c>
      <c r="E41" s="253"/>
      <c r="F41" s="122" t="str">
        <f ca="1">IFERROR(VLOOKUP(TblP05[[#This Row],[Nivel]],INDIRECT(VLOOKUP(TblP05[[#This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IFERROR(VLOOKUP(TblP05[[#This Row],[Factor]],Tbl_ListFactores[],MATCH(B$15,Tbl_ListFactores[#Headers],0),0),"")</f>
        <v>zz</v>
      </c>
      <c r="C42" s="122" t="str">
        <f>IFERROR(VLOOKUP(TblP05[[#This Row],[Factor]],Tbl_ListFactores[],MATCH(C$15,Tbl_ListFactores[#Headers],0),0),"")</f>
        <v/>
      </c>
      <c r="D42" s="122" t="str">
        <f>IFERROR(VLOOKUP(TblP05[[#This Row],[Factor]],Tbl_ListFactores[],MATCH(D$15,Tbl_ListFactores[#Headers],0),0),"")</f>
        <v/>
      </c>
      <c r="E42" s="253"/>
      <c r="F42" s="122" t="str">
        <f ca="1">IFERROR(VLOOKUP(TblP05[[#This Row],[Nivel]],INDIRECT(VLOOKUP(TblP05[[#This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IFERROR(VLOOKUP(TblP05[[#This Row],[Factor]],Tbl_ListFactores[],MATCH(B$15,Tbl_ListFactores[#Headers],0),0),"")</f>
        <v>zz</v>
      </c>
      <c r="C43" s="122" t="str">
        <f>IFERROR(VLOOKUP(TblP05[[#This Row],[Factor]],Tbl_ListFactores[],MATCH(C$15,Tbl_ListFactores[#Headers],0),0),"")</f>
        <v/>
      </c>
      <c r="D43" s="122" t="str">
        <f>IFERROR(VLOOKUP(TblP05[[#This Row],[Factor]],Tbl_ListFactores[],MATCH(D$15,Tbl_ListFactores[#Headers],0),0),"")</f>
        <v/>
      </c>
      <c r="E43" s="253"/>
      <c r="F43" s="122" t="str">
        <f ca="1">IFERROR(VLOOKUP(TblP05[[#This Row],[Nivel]],INDIRECT(VLOOKUP(TblP05[[#This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IFERROR(VLOOKUP(TblP05[[#This Row],[Factor]],Tbl_ListFactores[],MATCH(B$15,Tbl_ListFactores[#Headers],0),0),"")</f>
        <v>zz</v>
      </c>
      <c r="C44" s="122" t="str">
        <f>IFERROR(VLOOKUP(TblP05[[#This Row],[Factor]],Tbl_ListFactores[],MATCH(C$15,Tbl_ListFactores[#Headers],0),0),"")</f>
        <v/>
      </c>
      <c r="D44" s="122" t="str">
        <f>IFERROR(VLOOKUP(TblP05[[#This Row],[Factor]],Tbl_ListFactores[],MATCH(D$15,Tbl_ListFactores[#Headers],0),0),"")</f>
        <v/>
      </c>
      <c r="E44" s="253"/>
      <c r="F44" s="122" t="str">
        <f ca="1">IFERROR(VLOOKUP(TblP05[[#This Row],[Nivel]],INDIRECT(VLOOKUP(TblP05[[#This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IFERROR(VLOOKUP(TblP05[[#This Row],[Factor]],Tbl_ListFactores[],MATCH(B$15,Tbl_ListFactores[#Headers],0),0),"")</f>
        <v>zz</v>
      </c>
      <c r="C45" s="122" t="str">
        <f>IFERROR(VLOOKUP(TblP05[[#This Row],[Factor]],Tbl_ListFactores[],MATCH(C$15,Tbl_ListFactores[#Headers],0),0),"")</f>
        <v/>
      </c>
      <c r="D45" s="122" t="str">
        <f>IFERROR(VLOOKUP(TblP05[[#This Row],[Factor]],Tbl_ListFactores[],MATCH(D$15,Tbl_ListFactores[#Headers],0),0),"")</f>
        <v/>
      </c>
      <c r="E45" s="253"/>
      <c r="F45" s="122" t="str">
        <f ca="1">IFERROR(VLOOKUP(TblP05[[#This Row],[Nivel]],INDIRECT(VLOOKUP(TblP05[[#This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505" priority="2">
      <formula>AND($C16&lt;&gt;"",ISBLANK($E16),$D$1&lt;&gt;0)</formula>
    </cfRule>
  </conditionalFormatting>
  <conditionalFormatting sqref="B16:B45">
    <cfRule type="cellIs" dxfId="504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9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73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IF(AND(COUNTBLANK(TblP06[Nivel])&lt;&gt;COUNTBLANK(TblP06[Nombre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IFERROR(VLOOKUP(TblP06[[#This Row],[Factor]],Tbl_ListFactores[],MATCH(B$15,Tbl_ListFactores[#Headers],0),0),"")</f>
        <v>zz</v>
      </c>
      <c r="C16" s="122" t="str">
        <f>IFERROR(VLOOKUP(TblP06[[#This Row],[Factor]],Tbl_ListFactores[],MATCH(C$15,Tbl_ListFactores[#Headers],0),0),"")</f>
        <v/>
      </c>
      <c r="D16" s="122" t="str">
        <f>IFERROR(VLOOKUP(TblP06[[#This Row],[Factor]],Tbl_ListFactores[],MATCH(D$15,Tbl_ListFactores[#Headers],0),0),"")</f>
        <v/>
      </c>
      <c r="E16" s="253"/>
      <c r="F16" s="122" t="str">
        <f ca="1">IFERROR(VLOOKUP(TblP06[[#This Row],[Nivel]],INDIRECT(VLOOKUP(TblP06[[#This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IFERROR(VLOOKUP(TblP06[[#This Row],[Factor]],Tbl_ListFactores[],MATCH(B$15,Tbl_ListFactores[#Headers],0),0),"")</f>
        <v>zz</v>
      </c>
      <c r="C17" s="122" t="str">
        <f>IFERROR(VLOOKUP(TblP06[[#This Row],[Factor]],Tbl_ListFactores[],MATCH(C$15,Tbl_ListFactores[#Headers],0),0),"")</f>
        <v/>
      </c>
      <c r="D17" s="122" t="str">
        <f>IFERROR(VLOOKUP(TblP06[[#This Row],[Factor]],Tbl_ListFactores[],MATCH(D$15,Tbl_ListFactores[#Headers],0),0),"")</f>
        <v/>
      </c>
      <c r="E17" s="253"/>
      <c r="F17" s="122" t="str">
        <f ca="1">IFERROR(VLOOKUP(TblP06[[#This Row],[Nivel]],INDIRECT(VLOOKUP(TblP06[[#This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IFERROR(VLOOKUP(TblP06[[#This Row],[Factor]],Tbl_ListFactores[],MATCH(B$15,Tbl_ListFactores[#Headers],0),0),"")</f>
        <v>zz</v>
      </c>
      <c r="C18" s="122" t="str">
        <f>IFERROR(VLOOKUP(TblP06[[#This Row],[Factor]],Tbl_ListFactores[],MATCH(C$15,Tbl_ListFactores[#Headers],0),0),"")</f>
        <v/>
      </c>
      <c r="D18" s="122" t="str">
        <f>IFERROR(VLOOKUP(TblP06[[#This Row],[Factor]],Tbl_ListFactores[],MATCH(D$15,Tbl_ListFactores[#Headers],0),0),"")</f>
        <v/>
      </c>
      <c r="E18" s="253"/>
      <c r="F18" s="122" t="str">
        <f ca="1">IFERROR(VLOOKUP(TblP06[[#This Row],[Nivel]],INDIRECT(VLOOKUP(TblP06[[#This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IFERROR(VLOOKUP(TblP06[[#This Row],[Factor]],Tbl_ListFactores[],MATCH(B$15,Tbl_ListFactores[#Headers],0),0),"")</f>
        <v>zz</v>
      </c>
      <c r="C19" s="122" t="str">
        <f>IFERROR(VLOOKUP(TblP06[[#This Row],[Factor]],Tbl_ListFactores[],MATCH(C$15,Tbl_ListFactores[#Headers],0),0),"")</f>
        <v/>
      </c>
      <c r="D19" s="122" t="str">
        <f>IFERROR(VLOOKUP(TblP06[[#This Row],[Factor]],Tbl_ListFactores[],MATCH(D$15,Tbl_ListFactores[#Headers],0),0),"")</f>
        <v/>
      </c>
      <c r="E19" s="253"/>
      <c r="F19" s="122" t="str">
        <f ca="1">IFERROR(VLOOKUP(TblP06[[#This Row],[Nivel]],INDIRECT(VLOOKUP(TblP06[[#This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IFERROR(VLOOKUP(TblP06[[#This Row],[Factor]],Tbl_ListFactores[],MATCH(B$15,Tbl_ListFactores[#Headers],0),0),"")</f>
        <v>zz</v>
      </c>
      <c r="C20" s="122" t="str">
        <f>IFERROR(VLOOKUP(TblP06[[#This Row],[Factor]],Tbl_ListFactores[],MATCH(C$15,Tbl_ListFactores[#Headers],0),0),"")</f>
        <v/>
      </c>
      <c r="D20" s="122" t="str">
        <f>IFERROR(VLOOKUP(TblP06[[#This Row],[Factor]],Tbl_ListFactores[],MATCH(D$15,Tbl_ListFactores[#Headers],0),0),"")</f>
        <v/>
      </c>
      <c r="E20" s="253"/>
      <c r="F20" s="122" t="str">
        <f ca="1">IFERROR(VLOOKUP(TblP06[[#This Row],[Nivel]],INDIRECT(VLOOKUP(TblP06[[#This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IFERROR(VLOOKUP(TblP06[[#This Row],[Factor]],Tbl_ListFactores[],MATCH(B$15,Tbl_ListFactores[#Headers],0),0),"")</f>
        <v>zz</v>
      </c>
      <c r="C21" s="122" t="str">
        <f>IFERROR(VLOOKUP(TblP06[[#This Row],[Factor]],Tbl_ListFactores[],MATCH(C$15,Tbl_ListFactores[#Headers],0),0),"")</f>
        <v/>
      </c>
      <c r="D21" s="122" t="str">
        <f>IFERROR(VLOOKUP(TblP06[[#This Row],[Factor]],Tbl_ListFactores[],MATCH(D$15,Tbl_ListFactores[#Headers],0),0),"")</f>
        <v/>
      </c>
      <c r="E21" s="253"/>
      <c r="F21" s="122" t="str">
        <f ca="1">IFERROR(VLOOKUP(TblP06[[#This Row],[Nivel]],INDIRECT(VLOOKUP(TblP06[[#This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41.25" customHeight="1" x14ac:dyDescent="0.2">
      <c r="A22" s="122" t="s">
        <v>7</v>
      </c>
      <c r="B22" s="122" t="str">
        <f>IFERROR(VLOOKUP(TblP06[[#This Row],[Factor]],Tbl_ListFactores[],MATCH(B$15,Tbl_ListFactores[#Headers],0),0),"")</f>
        <v>zz</v>
      </c>
      <c r="C22" s="122" t="str">
        <f>IFERROR(VLOOKUP(TblP06[[#This Row],[Factor]],Tbl_ListFactores[],MATCH(C$15,Tbl_ListFactores[#Headers],0),0),"")</f>
        <v/>
      </c>
      <c r="D22" s="122" t="str">
        <f>IFERROR(VLOOKUP(TblP06[[#This Row],[Factor]],Tbl_ListFactores[],MATCH(D$15,Tbl_ListFactores[#Headers],0),0),"")</f>
        <v/>
      </c>
      <c r="E22" s="253"/>
      <c r="F22" s="122" t="str">
        <f ca="1">IFERROR(VLOOKUP(TblP06[[#This Row],[Nivel]],INDIRECT(VLOOKUP(TblP06[[#This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39" customHeight="1" x14ac:dyDescent="0.2">
      <c r="A23" s="122" t="s">
        <v>8</v>
      </c>
      <c r="B23" s="122" t="str">
        <f>IFERROR(VLOOKUP(TblP06[[#This Row],[Factor]],Tbl_ListFactores[],MATCH(B$15,Tbl_ListFactores[#Headers],0),0),"")</f>
        <v>zz</v>
      </c>
      <c r="C23" s="122" t="str">
        <f>IFERROR(VLOOKUP(TblP06[[#This Row],[Factor]],Tbl_ListFactores[],MATCH(C$15,Tbl_ListFactores[#Headers],0),0),"")</f>
        <v/>
      </c>
      <c r="D23" s="122" t="str">
        <f>IFERROR(VLOOKUP(TblP06[[#This Row],[Factor]],Tbl_ListFactores[],MATCH(D$15,Tbl_ListFactores[#Headers],0),0),"")</f>
        <v/>
      </c>
      <c r="E23" s="253"/>
      <c r="F23" s="122" t="str">
        <f ca="1">IFERROR(VLOOKUP(TblP06[[#This Row],[Nivel]],INDIRECT(VLOOKUP(TblP06[[#This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IFERROR(VLOOKUP(TblP06[[#This Row],[Factor]],Tbl_ListFactores[],MATCH(B$15,Tbl_ListFactores[#Headers],0),0),"")</f>
        <v>zz</v>
      </c>
      <c r="C24" s="122" t="str">
        <f>IFERROR(VLOOKUP(TblP06[[#This Row],[Factor]],Tbl_ListFactores[],MATCH(C$15,Tbl_ListFactores[#Headers],0),0),"")</f>
        <v/>
      </c>
      <c r="D24" s="122" t="str">
        <f>IFERROR(VLOOKUP(TblP06[[#This Row],[Factor]],Tbl_ListFactores[],MATCH(D$15,Tbl_ListFactores[#Headers],0),0),"")</f>
        <v/>
      </c>
      <c r="E24" s="253"/>
      <c r="F24" s="122" t="str">
        <f ca="1">IFERROR(VLOOKUP(TblP06[[#This Row],[Nivel]],INDIRECT(VLOOKUP(TblP06[[#This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IFERROR(VLOOKUP(TblP06[[#This Row],[Factor]],Tbl_ListFactores[],MATCH(B$15,Tbl_ListFactores[#Headers],0),0),"")</f>
        <v>zz</v>
      </c>
      <c r="C25" s="122" t="str">
        <f>IFERROR(VLOOKUP(TblP06[[#This Row],[Factor]],Tbl_ListFactores[],MATCH(C$15,Tbl_ListFactores[#Headers],0),0),"")</f>
        <v/>
      </c>
      <c r="D25" s="122" t="str">
        <f>IFERROR(VLOOKUP(TblP06[[#This Row],[Factor]],Tbl_ListFactores[],MATCH(D$15,Tbl_ListFactores[#Headers],0),0),"")</f>
        <v/>
      </c>
      <c r="E25" s="253"/>
      <c r="F25" s="122" t="str">
        <f ca="1">IFERROR(VLOOKUP(TblP06[[#This Row],[Nivel]],INDIRECT(VLOOKUP(TblP06[[#This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9.75" customHeight="1" x14ac:dyDescent="0.2">
      <c r="A26" s="122" t="s">
        <v>11</v>
      </c>
      <c r="B26" s="122" t="str">
        <f>IFERROR(VLOOKUP(TblP06[[#This Row],[Factor]],Tbl_ListFactores[],MATCH(B$15,Tbl_ListFactores[#Headers],0),0),"")</f>
        <v>zz</v>
      </c>
      <c r="C26" s="122" t="str">
        <f>IFERROR(VLOOKUP(TblP06[[#This Row],[Factor]],Tbl_ListFactores[],MATCH(C$15,Tbl_ListFactores[#Headers],0),0),"")</f>
        <v/>
      </c>
      <c r="D26" s="122" t="str">
        <f>IFERROR(VLOOKUP(TblP06[[#This Row],[Factor]],Tbl_ListFactores[],MATCH(D$15,Tbl_ListFactores[#Headers],0),0),"")</f>
        <v/>
      </c>
      <c r="E26" s="253"/>
      <c r="F26" s="122" t="str">
        <f ca="1">IFERROR(VLOOKUP(TblP06[[#This Row],[Nivel]],INDIRECT(VLOOKUP(TblP06[[#This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IFERROR(VLOOKUP(TblP06[[#This Row],[Factor]],Tbl_ListFactores[],MATCH(B$15,Tbl_ListFactores[#Headers],0),0),"")</f>
        <v>zz</v>
      </c>
      <c r="C27" s="122" t="str">
        <f>IFERROR(VLOOKUP(TblP06[[#This Row],[Factor]],Tbl_ListFactores[],MATCH(C$15,Tbl_ListFactores[#Headers],0),0),"")</f>
        <v/>
      </c>
      <c r="D27" s="122" t="str">
        <f>IFERROR(VLOOKUP(TblP06[[#This Row],[Factor]],Tbl_ListFactores[],MATCH(D$15,Tbl_ListFactores[#Headers],0),0),"")</f>
        <v/>
      </c>
      <c r="E27" s="253"/>
      <c r="F27" s="122" t="str">
        <f ca="1">IFERROR(VLOOKUP(TblP06[[#This Row],[Nivel]],INDIRECT(VLOOKUP(TblP06[[#This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IFERROR(VLOOKUP(TblP06[[#This Row],[Factor]],Tbl_ListFactores[],MATCH(B$15,Tbl_ListFactores[#Headers],0),0),"")</f>
        <v>zz</v>
      </c>
      <c r="C28" s="122" t="str">
        <f>IFERROR(VLOOKUP(TblP06[[#This Row],[Factor]],Tbl_ListFactores[],MATCH(C$15,Tbl_ListFactores[#Headers],0),0),"")</f>
        <v/>
      </c>
      <c r="D28" s="122" t="str">
        <f>IFERROR(VLOOKUP(TblP06[[#This Row],[Factor]],Tbl_ListFactores[],MATCH(D$15,Tbl_ListFactores[#Headers],0),0),"")</f>
        <v/>
      </c>
      <c r="E28" s="253"/>
      <c r="F28" s="122" t="str">
        <f ca="1">IFERROR(VLOOKUP(TblP06[[#This Row],[Nivel]],INDIRECT(VLOOKUP(TblP06[[#This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IFERROR(VLOOKUP(TblP06[[#This Row],[Factor]],Tbl_ListFactores[],MATCH(B$15,Tbl_ListFactores[#Headers],0),0),"")</f>
        <v>zz</v>
      </c>
      <c r="C29" s="122" t="str">
        <f>IFERROR(VLOOKUP(TblP06[[#This Row],[Factor]],Tbl_ListFactores[],MATCH(C$15,Tbl_ListFactores[#Headers],0),0),"")</f>
        <v/>
      </c>
      <c r="D29" s="122" t="str">
        <f>IFERROR(VLOOKUP(TblP06[[#This Row],[Factor]],Tbl_ListFactores[],MATCH(D$15,Tbl_ListFactores[#Headers],0),0),"")</f>
        <v/>
      </c>
      <c r="E29" s="253"/>
      <c r="F29" s="122" t="str">
        <f ca="1">IFERROR(VLOOKUP(TblP06[[#This Row],[Nivel]],INDIRECT(VLOOKUP(TblP06[[#This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IFERROR(VLOOKUP(TblP06[[#This Row],[Factor]],Tbl_ListFactores[],MATCH(B$15,Tbl_ListFactores[#Headers],0),0),"")</f>
        <v>zz</v>
      </c>
      <c r="C30" s="122" t="str">
        <f>IFERROR(VLOOKUP(TblP06[[#This Row],[Factor]],Tbl_ListFactores[],MATCH(C$15,Tbl_ListFactores[#Headers],0),0),"")</f>
        <v/>
      </c>
      <c r="D30" s="122" t="str">
        <f>IFERROR(VLOOKUP(TblP06[[#This Row],[Factor]],Tbl_ListFactores[],MATCH(D$15,Tbl_ListFactores[#Headers],0),0),"")</f>
        <v/>
      </c>
      <c r="E30" s="253"/>
      <c r="F30" s="122" t="str">
        <f ca="1">IFERROR(VLOOKUP(TblP06[[#This Row],[Nivel]],INDIRECT(VLOOKUP(TblP06[[#This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IFERROR(VLOOKUP(TblP06[[#This Row],[Factor]],Tbl_ListFactores[],MATCH(B$15,Tbl_ListFactores[#Headers],0),0),"")</f>
        <v>zz</v>
      </c>
      <c r="C31" s="122" t="str">
        <f>IFERROR(VLOOKUP(TblP06[[#This Row],[Factor]],Tbl_ListFactores[],MATCH(C$15,Tbl_ListFactores[#Headers],0),0),"")</f>
        <v/>
      </c>
      <c r="D31" s="122" t="str">
        <f>IFERROR(VLOOKUP(TblP06[[#This Row],[Factor]],Tbl_ListFactores[],MATCH(D$15,Tbl_ListFactores[#Headers],0),0),"")</f>
        <v/>
      </c>
      <c r="E31" s="253"/>
      <c r="F31" s="122" t="str">
        <f ca="1">IFERROR(VLOOKUP(TblP06[[#This Row],[Nivel]],INDIRECT(VLOOKUP(TblP06[[#This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IFERROR(VLOOKUP(TblP06[[#This Row],[Factor]],Tbl_ListFactores[],MATCH(B$15,Tbl_ListFactores[#Headers],0),0),"")</f>
        <v>zz</v>
      </c>
      <c r="C32" s="122" t="str">
        <f>IFERROR(VLOOKUP(TblP06[[#This Row],[Factor]],Tbl_ListFactores[],MATCH(C$15,Tbl_ListFactores[#Headers],0),0),"")</f>
        <v/>
      </c>
      <c r="D32" s="122" t="str">
        <f>IFERROR(VLOOKUP(TblP06[[#This Row],[Factor]],Tbl_ListFactores[],MATCH(D$15,Tbl_ListFactores[#Headers],0),0),"")</f>
        <v/>
      </c>
      <c r="E32" s="253"/>
      <c r="F32" s="122" t="str">
        <f ca="1">IFERROR(VLOOKUP(TblP06[[#This Row],[Nivel]],INDIRECT(VLOOKUP(TblP06[[#This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IFERROR(VLOOKUP(TblP06[[#This Row],[Factor]],Tbl_ListFactores[],MATCH(B$15,Tbl_ListFactores[#Headers],0),0),"")</f>
        <v>zz</v>
      </c>
      <c r="C33" s="122" t="str">
        <f>IFERROR(VLOOKUP(TblP06[[#This Row],[Factor]],Tbl_ListFactores[],MATCH(C$15,Tbl_ListFactores[#Headers],0),0),"")</f>
        <v/>
      </c>
      <c r="D33" s="122" t="str">
        <f>IFERROR(VLOOKUP(TblP06[[#This Row],[Factor]],Tbl_ListFactores[],MATCH(D$15,Tbl_ListFactores[#Headers],0),0),"")</f>
        <v/>
      </c>
      <c r="E33" s="253"/>
      <c r="F33" s="122" t="str">
        <f ca="1">IFERROR(VLOOKUP(TblP06[[#This Row],[Nivel]],INDIRECT(VLOOKUP(TblP06[[#This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IFERROR(VLOOKUP(TblP06[[#This Row],[Factor]],Tbl_ListFactores[],MATCH(B$15,Tbl_ListFactores[#Headers],0),0),"")</f>
        <v>zz</v>
      </c>
      <c r="C34" s="122" t="str">
        <f>IFERROR(VLOOKUP(TblP06[[#This Row],[Factor]],Tbl_ListFactores[],MATCH(C$15,Tbl_ListFactores[#Headers],0),0),"")</f>
        <v/>
      </c>
      <c r="D34" s="122" t="str">
        <f>IFERROR(VLOOKUP(TblP06[[#This Row],[Factor]],Tbl_ListFactores[],MATCH(D$15,Tbl_ListFactores[#Headers],0),0),"")</f>
        <v/>
      </c>
      <c r="E34" s="253"/>
      <c r="F34" s="122" t="str">
        <f ca="1">IFERROR(VLOOKUP(TblP06[[#This Row],[Nivel]],INDIRECT(VLOOKUP(TblP06[[#This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IFERROR(VLOOKUP(TblP06[[#This Row],[Factor]],Tbl_ListFactores[],MATCH(B$15,Tbl_ListFactores[#Headers],0),0),"")</f>
        <v>zz</v>
      </c>
      <c r="C35" s="122" t="str">
        <f>IFERROR(VLOOKUP(TblP06[[#This Row],[Factor]],Tbl_ListFactores[],MATCH(C$15,Tbl_ListFactores[#Headers],0),0),"")</f>
        <v/>
      </c>
      <c r="D35" s="122" t="str">
        <f>IFERROR(VLOOKUP(TblP06[[#This Row],[Factor]],Tbl_ListFactores[],MATCH(D$15,Tbl_ListFactores[#Headers],0),0),"")</f>
        <v/>
      </c>
      <c r="E35" s="253"/>
      <c r="F35" s="122" t="str">
        <f ca="1">IFERROR(VLOOKUP(TblP06[[#This Row],[Nivel]],INDIRECT(VLOOKUP(TblP06[[#This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IFERROR(VLOOKUP(TblP06[[#This Row],[Factor]],Tbl_ListFactores[],MATCH(B$15,Tbl_ListFactores[#Headers],0),0),"")</f>
        <v>zz</v>
      </c>
      <c r="C36" s="122" t="str">
        <f>IFERROR(VLOOKUP(TblP06[[#This Row],[Factor]],Tbl_ListFactores[],MATCH(C$15,Tbl_ListFactores[#Headers],0),0),"")</f>
        <v/>
      </c>
      <c r="D36" s="122" t="str">
        <f>IFERROR(VLOOKUP(TblP06[[#This Row],[Factor]],Tbl_ListFactores[],MATCH(D$15,Tbl_ListFactores[#Headers],0),0),"")</f>
        <v/>
      </c>
      <c r="E36" s="253"/>
      <c r="F36" s="122" t="str">
        <f ca="1">IFERROR(VLOOKUP(TblP06[[#This Row],[Nivel]],INDIRECT(VLOOKUP(TblP06[[#This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IFERROR(VLOOKUP(TblP06[[#This Row],[Factor]],Tbl_ListFactores[],MATCH(B$15,Tbl_ListFactores[#Headers],0),0),"")</f>
        <v>zz</v>
      </c>
      <c r="C37" s="122" t="str">
        <f>IFERROR(VLOOKUP(TblP06[[#This Row],[Factor]],Tbl_ListFactores[],MATCH(C$15,Tbl_ListFactores[#Headers],0),0),"")</f>
        <v/>
      </c>
      <c r="D37" s="122" t="str">
        <f>IFERROR(VLOOKUP(TblP06[[#This Row],[Factor]],Tbl_ListFactores[],MATCH(D$15,Tbl_ListFactores[#Headers],0),0),"")</f>
        <v/>
      </c>
      <c r="E37" s="253"/>
      <c r="F37" s="122" t="str">
        <f ca="1">IFERROR(VLOOKUP(TblP06[[#This Row],[Nivel]],INDIRECT(VLOOKUP(TblP06[[#This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IFERROR(VLOOKUP(TblP06[[#This Row],[Factor]],Tbl_ListFactores[],MATCH(B$15,Tbl_ListFactores[#Headers],0),0),"")</f>
        <v>zz</v>
      </c>
      <c r="C38" s="122" t="str">
        <f>IFERROR(VLOOKUP(TblP06[[#This Row],[Factor]],Tbl_ListFactores[],MATCH(C$15,Tbl_ListFactores[#Headers],0),0),"")</f>
        <v/>
      </c>
      <c r="D38" s="122" t="str">
        <f>IFERROR(VLOOKUP(TblP06[[#This Row],[Factor]],Tbl_ListFactores[],MATCH(D$15,Tbl_ListFactores[#Headers],0),0),"")</f>
        <v/>
      </c>
      <c r="E38" s="253"/>
      <c r="F38" s="122" t="str">
        <f ca="1">IFERROR(VLOOKUP(TblP06[[#This Row],[Nivel]],INDIRECT(VLOOKUP(TblP06[[#This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IFERROR(VLOOKUP(TblP06[[#This Row],[Factor]],Tbl_ListFactores[],MATCH(B$15,Tbl_ListFactores[#Headers],0),0),"")</f>
        <v>zz</v>
      </c>
      <c r="C39" s="122" t="str">
        <f>IFERROR(VLOOKUP(TblP06[[#This Row],[Factor]],Tbl_ListFactores[],MATCH(C$15,Tbl_ListFactores[#Headers],0),0),"")</f>
        <v/>
      </c>
      <c r="D39" s="122" t="str">
        <f>IFERROR(VLOOKUP(TblP06[[#This Row],[Factor]],Tbl_ListFactores[],MATCH(D$15,Tbl_ListFactores[#Headers],0),0),"")</f>
        <v/>
      </c>
      <c r="E39" s="253"/>
      <c r="F39" s="122" t="str">
        <f ca="1">IFERROR(VLOOKUP(TblP06[[#This Row],[Nivel]],INDIRECT(VLOOKUP(TblP06[[#This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IFERROR(VLOOKUP(TblP06[[#This Row],[Factor]],Tbl_ListFactores[],MATCH(B$15,Tbl_ListFactores[#Headers],0),0),"")</f>
        <v>zz</v>
      </c>
      <c r="C40" s="122" t="str">
        <f>IFERROR(VLOOKUP(TblP06[[#This Row],[Factor]],Tbl_ListFactores[],MATCH(C$15,Tbl_ListFactores[#Headers],0),0),"")</f>
        <v/>
      </c>
      <c r="D40" s="122" t="str">
        <f>IFERROR(VLOOKUP(TblP06[[#This Row],[Factor]],Tbl_ListFactores[],MATCH(D$15,Tbl_ListFactores[#Headers],0),0),"")</f>
        <v/>
      </c>
      <c r="E40" s="253"/>
      <c r="F40" s="122" t="str">
        <f ca="1">IFERROR(VLOOKUP(TblP06[[#This Row],[Nivel]],INDIRECT(VLOOKUP(TblP06[[#This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IFERROR(VLOOKUP(TblP06[[#This Row],[Factor]],Tbl_ListFactores[],MATCH(B$15,Tbl_ListFactores[#Headers],0),0),"")</f>
        <v>zz</v>
      </c>
      <c r="C41" s="122" t="str">
        <f>IFERROR(VLOOKUP(TblP06[[#This Row],[Factor]],Tbl_ListFactores[],MATCH(C$15,Tbl_ListFactores[#Headers],0),0),"")</f>
        <v/>
      </c>
      <c r="D41" s="122" t="str">
        <f>IFERROR(VLOOKUP(TblP06[[#This Row],[Factor]],Tbl_ListFactores[],MATCH(D$15,Tbl_ListFactores[#Headers],0),0),"")</f>
        <v/>
      </c>
      <c r="E41" s="253"/>
      <c r="F41" s="122" t="str">
        <f ca="1">IFERROR(VLOOKUP(TblP06[[#This Row],[Nivel]],INDIRECT(VLOOKUP(TblP06[[#This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IFERROR(VLOOKUP(TblP06[[#This Row],[Factor]],Tbl_ListFactores[],MATCH(B$15,Tbl_ListFactores[#Headers],0),0),"")</f>
        <v>zz</v>
      </c>
      <c r="C42" s="122" t="str">
        <f>IFERROR(VLOOKUP(TblP06[[#This Row],[Factor]],Tbl_ListFactores[],MATCH(C$15,Tbl_ListFactores[#Headers],0),0),"")</f>
        <v/>
      </c>
      <c r="D42" s="122" t="str">
        <f>IFERROR(VLOOKUP(TblP06[[#This Row],[Factor]],Tbl_ListFactores[],MATCH(D$15,Tbl_ListFactores[#Headers],0),0),"")</f>
        <v/>
      </c>
      <c r="E42" s="253"/>
      <c r="F42" s="122" t="str">
        <f ca="1">IFERROR(VLOOKUP(TblP06[[#This Row],[Nivel]],INDIRECT(VLOOKUP(TblP06[[#This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IFERROR(VLOOKUP(TblP06[[#This Row],[Factor]],Tbl_ListFactores[],MATCH(B$15,Tbl_ListFactores[#Headers],0),0),"")</f>
        <v>zz</v>
      </c>
      <c r="C43" s="122" t="str">
        <f>IFERROR(VLOOKUP(TblP06[[#This Row],[Factor]],Tbl_ListFactores[],MATCH(C$15,Tbl_ListFactores[#Headers],0),0),"")</f>
        <v/>
      </c>
      <c r="D43" s="122" t="str">
        <f>IFERROR(VLOOKUP(TblP06[[#This Row],[Factor]],Tbl_ListFactores[],MATCH(D$15,Tbl_ListFactores[#Headers],0),0),"")</f>
        <v/>
      </c>
      <c r="E43" s="253"/>
      <c r="F43" s="122" t="str">
        <f ca="1">IFERROR(VLOOKUP(TblP06[[#This Row],[Nivel]],INDIRECT(VLOOKUP(TblP06[[#This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IFERROR(VLOOKUP(TblP06[[#This Row],[Factor]],Tbl_ListFactores[],MATCH(B$15,Tbl_ListFactores[#Headers],0),0),"")</f>
        <v>zz</v>
      </c>
      <c r="C44" s="122" t="str">
        <f>IFERROR(VLOOKUP(TblP06[[#This Row],[Factor]],Tbl_ListFactores[],MATCH(C$15,Tbl_ListFactores[#Headers],0),0),"")</f>
        <v/>
      </c>
      <c r="D44" s="122" t="str">
        <f>IFERROR(VLOOKUP(TblP06[[#This Row],[Factor]],Tbl_ListFactores[],MATCH(D$15,Tbl_ListFactores[#Headers],0),0),"")</f>
        <v/>
      </c>
      <c r="E44" s="253"/>
      <c r="F44" s="122" t="str">
        <f ca="1">IFERROR(VLOOKUP(TblP06[[#This Row],[Nivel]],INDIRECT(VLOOKUP(TblP06[[#This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IFERROR(VLOOKUP(TblP06[[#This Row],[Factor]],Tbl_ListFactores[],MATCH(B$15,Tbl_ListFactores[#Headers],0),0),"")</f>
        <v>zz</v>
      </c>
      <c r="C45" s="122" t="str">
        <f>IFERROR(VLOOKUP(TblP06[[#This Row],[Factor]],Tbl_ListFactores[],MATCH(C$15,Tbl_ListFactores[#Headers],0),0),"")</f>
        <v/>
      </c>
      <c r="D45" s="122" t="str">
        <f>IFERROR(VLOOKUP(TblP06[[#This Row],[Factor]],Tbl_ListFactores[],MATCH(D$15,Tbl_ListFactores[#Headers],0),0),"")</f>
        <v/>
      </c>
      <c r="E45" s="253"/>
      <c r="F45" s="122" t="str">
        <f ca="1">IFERROR(VLOOKUP(TblP06[[#This Row],[Nivel]],INDIRECT(VLOOKUP(TblP06[[#This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94" priority="2">
      <formula>AND($C16&lt;&gt;"",ISBLANK($E16),$D$1&lt;&gt;0)</formula>
    </cfRule>
  </conditionalFormatting>
  <conditionalFormatting sqref="B16:B45">
    <cfRule type="cellIs" dxfId="493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0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74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IF(AND(COUNTBLANK(TblP07[Nivel])&lt;&gt;COUNTBLANK(TblP07[Nombre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IFERROR(VLOOKUP(TblP07[[#This Row],[Factor]],Tbl_ListFactores[],MATCH(B$15,Tbl_ListFactores[#Headers],0),0),"")</f>
        <v>zz</v>
      </c>
      <c r="C16" s="122" t="str">
        <f>IFERROR(VLOOKUP(TblP07[[#This Row],[Factor]],Tbl_ListFactores[],MATCH(C$15,Tbl_ListFactores[#Headers],0),0),"")</f>
        <v/>
      </c>
      <c r="D16" s="122" t="str">
        <f>IFERROR(VLOOKUP(TblP07[[#This Row],[Factor]],Tbl_ListFactores[],MATCH(D$15,Tbl_ListFactores[#Headers],0),0),"")</f>
        <v/>
      </c>
      <c r="E16" s="253"/>
      <c r="F16" s="122" t="str">
        <f ca="1">IFERROR(VLOOKUP(TblP07[[#This Row],[Nivel]],INDIRECT(VLOOKUP(TblP07[[#This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IFERROR(VLOOKUP(TblP07[[#This Row],[Factor]],Tbl_ListFactores[],MATCH(B$15,Tbl_ListFactores[#Headers],0),0),"")</f>
        <v>zz</v>
      </c>
      <c r="C17" s="122" t="str">
        <f>IFERROR(VLOOKUP(TblP07[[#This Row],[Factor]],Tbl_ListFactores[],MATCH(C$15,Tbl_ListFactores[#Headers],0),0),"")</f>
        <v/>
      </c>
      <c r="D17" s="122" t="str">
        <f>IFERROR(VLOOKUP(TblP07[[#This Row],[Factor]],Tbl_ListFactores[],MATCH(D$15,Tbl_ListFactores[#Headers],0),0),"")</f>
        <v/>
      </c>
      <c r="E17" s="253"/>
      <c r="F17" s="122" t="str">
        <f ca="1">IFERROR(VLOOKUP(TblP07[[#This Row],[Nivel]],INDIRECT(VLOOKUP(TblP07[[#This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IFERROR(VLOOKUP(TblP07[[#This Row],[Factor]],Tbl_ListFactores[],MATCH(B$15,Tbl_ListFactores[#Headers],0),0),"")</f>
        <v>zz</v>
      </c>
      <c r="C18" s="122" t="str">
        <f>IFERROR(VLOOKUP(TblP07[[#This Row],[Factor]],Tbl_ListFactores[],MATCH(C$15,Tbl_ListFactores[#Headers],0),0),"")</f>
        <v/>
      </c>
      <c r="D18" s="122" t="str">
        <f>IFERROR(VLOOKUP(TblP07[[#This Row],[Factor]],Tbl_ListFactores[],MATCH(D$15,Tbl_ListFactores[#Headers],0),0),"")</f>
        <v/>
      </c>
      <c r="E18" s="253"/>
      <c r="F18" s="122" t="str">
        <f ca="1">IFERROR(VLOOKUP(TblP07[[#This Row],[Nivel]],INDIRECT(VLOOKUP(TblP07[[#This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IFERROR(VLOOKUP(TblP07[[#This Row],[Factor]],Tbl_ListFactores[],MATCH(B$15,Tbl_ListFactores[#Headers],0),0),"")</f>
        <v>zz</v>
      </c>
      <c r="C19" s="122" t="str">
        <f>IFERROR(VLOOKUP(TblP07[[#This Row],[Factor]],Tbl_ListFactores[],MATCH(C$15,Tbl_ListFactores[#Headers],0),0),"")</f>
        <v/>
      </c>
      <c r="D19" s="122" t="str">
        <f>IFERROR(VLOOKUP(TblP07[[#This Row],[Factor]],Tbl_ListFactores[],MATCH(D$15,Tbl_ListFactores[#Headers],0),0),"")</f>
        <v/>
      </c>
      <c r="E19" s="253"/>
      <c r="F19" s="122" t="str">
        <f ca="1">IFERROR(VLOOKUP(TblP07[[#This Row],[Nivel]],INDIRECT(VLOOKUP(TblP07[[#This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IFERROR(VLOOKUP(TblP07[[#This Row],[Factor]],Tbl_ListFactores[],MATCH(B$15,Tbl_ListFactores[#Headers],0),0),"")</f>
        <v>zz</v>
      </c>
      <c r="C20" s="122" t="str">
        <f>IFERROR(VLOOKUP(TblP07[[#This Row],[Factor]],Tbl_ListFactores[],MATCH(C$15,Tbl_ListFactores[#Headers],0),0),"")</f>
        <v/>
      </c>
      <c r="D20" s="122" t="str">
        <f>IFERROR(VLOOKUP(TblP07[[#This Row],[Factor]],Tbl_ListFactores[],MATCH(D$15,Tbl_ListFactores[#Headers],0),0),"")</f>
        <v/>
      </c>
      <c r="E20" s="253"/>
      <c r="F20" s="122" t="str">
        <f ca="1">IFERROR(VLOOKUP(TblP07[[#This Row],[Nivel]],INDIRECT(VLOOKUP(TblP07[[#This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IFERROR(VLOOKUP(TblP07[[#This Row],[Factor]],Tbl_ListFactores[],MATCH(B$15,Tbl_ListFactores[#Headers],0),0),"")</f>
        <v>zz</v>
      </c>
      <c r="C21" s="122" t="str">
        <f>IFERROR(VLOOKUP(TblP07[[#This Row],[Factor]],Tbl_ListFactores[],MATCH(C$15,Tbl_ListFactores[#Headers],0),0),"")</f>
        <v/>
      </c>
      <c r="D21" s="122" t="str">
        <f>IFERROR(VLOOKUP(TblP07[[#This Row],[Factor]],Tbl_ListFactores[],MATCH(D$15,Tbl_ListFactores[#Headers],0),0),"")</f>
        <v/>
      </c>
      <c r="E21" s="253"/>
      <c r="F21" s="122" t="str">
        <f ca="1">IFERROR(VLOOKUP(TblP07[[#This Row],[Nivel]],INDIRECT(VLOOKUP(TblP07[[#This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IFERROR(VLOOKUP(TblP07[[#This Row],[Factor]],Tbl_ListFactores[],MATCH(B$15,Tbl_ListFactores[#Headers],0),0),"")</f>
        <v>zz</v>
      </c>
      <c r="C22" s="122" t="str">
        <f>IFERROR(VLOOKUP(TblP07[[#This Row],[Factor]],Tbl_ListFactores[],MATCH(C$15,Tbl_ListFactores[#Headers],0),0),"")</f>
        <v/>
      </c>
      <c r="D22" s="122" t="str">
        <f>IFERROR(VLOOKUP(TblP07[[#This Row],[Factor]],Tbl_ListFactores[],MATCH(D$15,Tbl_ListFactores[#Headers],0),0),"")</f>
        <v/>
      </c>
      <c r="E22" s="253"/>
      <c r="F22" s="122" t="str">
        <f ca="1">IFERROR(VLOOKUP(TblP07[[#This Row],[Nivel]],INDIRECT(VLOOKUP(TblP07[[#This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IFERROR(VLOOKUP(TblP07[[#This Row],[Factor]],Tbl_ListFactores[],MATCH(B$15,Tbl_ListFactores[#Headers],0),0),"")</f>
        <v>zz</v>
      </c>
      <c r="C23" s="122" t="str">
        <f>IFERROR(VLOOKUP(TblP07[[#This Row],[Factor]],Tbl_ListFactores[],MATCH(C$15,Tbl_ListFactores[#Headers],0),0),"")</f>
        <v/>
      </c>
      <c r="D23" s="122" t="str">
        <f>IFERROR(VLOOKUP(TblP07[[#This Row],[Factor]],Tbl_ListFactores[],MATCH(D$15,Tbl_ListFactores[#Headers],0),0),"")</f>
        <v/>
      </c>
      <c r="E23" s="253"/>
      <c r="F23" s="122" t="str">
        <f ca="1">IFERROR(VLOOKUP(TblP07[[#This Row],[Nivel]],INDIRECT(VLOOKUP(TblP07[[#This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IFERROR(VLOOKUP(TblP07[[#This Row],[Factor]],Tbl_ListFactores[],MATCH(B$15,Tbl_ListFactores[#Headers],0),0),"")</f>
        <v>zz</v>
      </c>
      <c r="C24" s="122" t="str">
        <f>IFERROR(VLOOKUP(TblP07[[#This Row],[Factor]],Tbl_ListFactores[],MATCH(C$15,Tbl_ListFactores[#Headers],0),0),"")</f>
        <v/>
      </c>
      <c r="D24" s="122" t="str">
        <f>IFERROR(VLOOKUP(TblP07[[#This Row],[Factor]],Tbl_ListFactores[],MATCH(D$15,Tbl_ListFactores[#Headers],0),0),"")</f>
        <v/>
      </c>
      <c r="E24" s="253"/>
      <c r="F24" s="122" t="str">
        <f ca="1">IFERROR(VLOOKUP(TblP07[[#This Row],[Nivel]],INDIRECT(VLOOKUP(TblP07[[#This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IFERROR(VLOOKUP(TblP07[[#This Row],[Factor]],Tbl_ListFactores[],MATCH(B$15,Tbl_ListFactores[#Headers],0),0),"")</f>
        <v>zz</v>
      </c>
      <c r="C25" s="122" t="str">
        <f>IFERROR(VLOOKUP(TblP07[[#This Row],[Factor]],Tbl_ListFactores[],MATCH(C$15,Tbl_ListFactores[#Headers],0),0),"")</f>
        <v/>
      </c>
      <c r="D25" s="122" t="str">
        <f>IFERROR(VLOOKUP(TblP07[[#This Row],[Factor]],Tbl_ListFactores[],MATCH(D$15,Tbl_ListFactores[#Headers],0),0),"")</f>
        <v/>
      </c>
      <c r="E25" s="253"/>
      <c r="F25" s="122" t="str">
        <f ca="1">IFERROR(VLOOKUP(TblP07[[#This Row],[Nivel]],INDIRECT(VLOOKUP(TblP07[[#This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IFERROR(VLOOKUP(TblP07[[#This Row],[Factor]],Tbl_ListFactores[],MATCH(B$15,Tbl_ListFactores[#Headers],0),0),"")</f>
        <v>zz</v>
      </c>
      <c r="C26" s="122" t="str">
        <f>IFERROR(VLOOKUP(TblP07[[#This Row],[Factor]],Tbl_ListFactores[],MATCH(C$15,Tbl_ListFactores[#Headers],0),0),"")</f>
        <v/>
      </c>
      <c r="D26" s="122" t="str">
        <f>IFERROR(VLOOKUP(TblP07[[#This Row],[Factor]],Tbl_ListFactores[],MATCH(D$15,Tbl_ListFactores[#Headers],0),0),"")</f>
        <v/>
      </c>
      <c r="E26" s="253"/>
      <c r="F26" s="122" t="str">
        <f ca="1">IFERROR(VLOOKUP(TblP07[[#This Row],[Nivel]],INDIRECT(VLOOKUP(TblP07[[#This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IFERROR(VLOOKUP(TblP07[[#This Row],[Factor]],Tbl_ListFactores[],MATCH(B$15,Tbl_ListFactores[#Headers],0),0),"")</f>
        <v>zz</v>
      </c>
      <c r="C27" s="122" t="str">
        <f>IFERROR(VLOOKUP(TblP07[[#This Row],[Factor]],Tbl_ListFactores[],MATCH(C$15,Tbl_ListFactores[#Headers],0),0),"")</f>
        <v/>
      </c>
      <c r="D27" s="122" t="str">
        <f>IFERROR(VLOOKUP(TblP07[[#This Row],[Factor]],Tbl_ListFactores[],MATCH(D$15,Tbl_ListFactores[#Headers],0),0),"")</f>
        <v/>
      </c>
      <c r="E27" s="253"/>
      <c r="F27" s="122" t="str">
        <f ca="1">IFERROR(VLOOKUP(TblP07[[#This Row],[Nivel]],INDIRECT(VLOOKUP(TblP07[[#This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IFERROR(VLOOKUP(TblP07[[#This Row],[Factor]],Tbl_ListFactores[],MATCH(B$15,Tbl_ListFactores[#Headers],0),0),"")</f>
        <v>zz</v>
      </c>
      <c r="C28" s="122" t="str">
        <f>IFERROR(VLOOKUP(TblP07[[#This Row],[Factor]],Tbl_ListFactores[],MATCH(C$15,Tbl_ListFactores[#Headers],0),0),"")</f>
        <v/>
      </c>
      <c r="D28" s="122" t="str">
        <f>IFERROR(VLOOKUP(TblP07[[#This Row],[Factor]],Tbl_ListFactores[],MATCH(D$15,Tbl_ListFactores[#Headers],0),0),"")</f>
        <v/>
      </c>
      <c r="E28" s="253"/>
      <c r="F28" s="122" t="str">
        <f ca="1">IFERROR(VLOOKUP(TblP07[[#This Row],[Nivel]],INDIRECT(VLOOKUP(TblP07[[#This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IFERROR(VLOOKUP(TblP07[[#This Row],[Factor]],Tbl_ListFactores[],MATCH(B$15,Tbl_ListFactores[#Headers],0),0),"")</f>
        <v>zz</v>
      </c>
      <c r="C29" s="122" t="str">
        <f>IFERROR(VLOOKUP(TblP07[[#This Row],[Factor]],Tbl_ListFactores[],MATCH(C$15,Tbl_ListFactores[#Headers],0),0),"")</f>
        <v/>
      </c>
      <c r="D29" s="122" t="str">
        <f>IFERROR(VLOOKUP(TblP07[[#This Row],[Factor]],Tbl_ListFactores[],MATCH(D$15,Tbl_ListFactores[#Headers],0),0),"")</f>
        <v/>
      </c>
      <c r="E29" s="253"/>
      <c r="F29" s="122" t="str">
        <f ca="1">IFERROR(VLOOKUP(TblP07[[#This Row],[Nivel]],INDIRECT(VLOOKUP(TblP07[[#This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IFERROR(VLOOKUP(TblP07[[#This Row],[Factor]],Tbl_ListFactores[],MATCH(B$15,Tbl_ListFactores[#Headers],0),0),"")</f>
        <v>zz</v>
      </c>
      <c r="C30" s="122" t="str">
        <f>IFERROR(VLOOKUP(TblP07[[#This Row],[Factor]],Tbl_ListFactores[],MATCH(C$15,Tbl_ListFactores[#Headers],0),0),"")</f>
        <v/>
      </c>
      <c r="D30" s="122" t="str">
        <f>IFERROR(VLOOKUP(TblP07[[#This Row],[Factor]],Tbl_ListFactores[],MATCH(D$15,Tbl_ListFactores[#Headers],0),0),"")</f>
        <v/>
      </c>
      <c r="E30" s="253"/>
      <c r="F30" s="122" t="str">
        <f ca="1">IFERROR(VLOOKUP(TblP07[[#This Row],[Nivel]],INDIRECT(VLOOKUP(TblP07[[#This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IFERROR(VLOOKUP(TblP07[[#This Row],[Factor]],Tbl_ListFactores[],MATCH(B$15,Tbl_ListFactores[#Headers],0),0),"")</f>
        <v>zz</v>
      </c>
      <c r="C31" s="122" t="str">
        <f>IFERROR(VLOOKUP(TblP07[[#This Row],[Factor]],Tbl_ListFactores[],MATCH(C$15,Tbl_ListFactores[#Headers],0),0),"")</f>
        <v/>
      </c>
      <c r="D31" s="122" t="str">
        <f>IFERROR(VLOOKUP(TblP07[[#This Row],[Factor]],Tbl_ListFactores[],MATCH(D$15,Tbl_ListFactores[#Headers],0),0),"")</f>
        <v/>
      </c>
      <c r="E31" s="253"/>
      <c r="F31" s="122" t="str">
        <f ca="1">IFERROR(VLOOKUP(TblP07[[#This Row],[Nivel]],INDIRECT(VLOOKUP(TblP07[[#This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IFERROR(VLOOKUP(TblP07[[#This Row],[Factor]],Tbl_ListFactores[],MATCH(B$15,Tbl_ListFactores[#Headers],0),0),"")</f>
        <v>zz</v>
      </c>
      <c r="C32" s="122" t="str">
        <f>IFERROR(VLOOKUP(TblP07[[#This Row],[Factor]],Tbl_ListFactores[],MATCH(C$15,Tbl_ListFactores[#Headers],0),0),"")</f>
        <v/>
      </c>
      <c r="D32" s="122" t="str">
        <f>IFERROR(VLOOKUP(TblP07[[#This Row],[Factor]],Tbl_ListFactores[],MATCH(D$15,Tbl_ListFactores[#Headers],0),0),"")</f>
        <v/>
      </c>
      <c r="E32" s="253"/>
      <c r="F32" s="122" t="str">
        <f ca="1">IFERROR(VLOOKUP(TblP07[[#This Row],[Nivel]],INDIRECT(VLOOKUP(TblP07[[#This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IFERROR(VLOOKUP(TblP07[[#This Row],[Factor]],Tbl_ListFactores[],MATCH(B$15,Tbl_ListFactores[#Headers],0),0),"")</f>
        <v>zz</v>
      </c>
      <c r="C33" s="122" t="str">
        <f>IFERROR(VLOOKUP(TblP07[[#This Row],[Factor]],Tbl_ListFactores[],MATCH(C$15,Tbl_ListFactores[#Headers],0),0),"")</f>
        <v/>
      </c>
      <c r="D33" s="122" t="str">
        <f>IFERROR(VLOOKUP(TblP07[[#This Row],[Factor]],Tbl_ListFactores[],MATCH(D$15,Tbl_ListFactores[#Headers],0),0),"")</f>
        <v/>
      </c>
      <c r="E33" s="253"/>
      <c r="F33" s="122" t="str">
        <f ca="1">IFERROR(VLOOKUP(TblP07[[#This Row],[Nivel]],INDIRECT(VLOOKUP(TblP07[[#This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IFERROR(VLOOKUP(TblP07[[#This Row],[Factor]],Tbl_ListFactores[],MATCH(B$15,Tbl_ListFactores[#Headers],0),0),"")</f>
        <v>zz</v>
      </c>
      <c r="C34" s="122" t="str">
        <f>IFERROR(VLOOKUP(TblP07[[#This Row],[Factor]],Tbl_ListFactores[],MATCH(C$15,Tbl_ListFactores[#Headers],0),0),"")</f>
        <v/>
      </c>
      <c r="D34" s="122" t="str">
        <f>IFERROR(VLOOKUP(TblP07[[#This Row],[Factor]],Tbl_ListFactores[],MATCH(D$15,Tbl_ListFactores[#Headers],0),0),"")</f>
        <v/>
      </c>
      <c r="E34" s="253"/>
      <c r="F34" s="122" t="str">
        <f ca="1">IFERROR(VLOOKUP(TblP07[[#This Row],[Nivel]],INDIRECT(VLOOKUP(TblP07[[#This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IFERROR(VLOOKUP(TblP07[[#This Row],[Factor]],Tbl_ListFactores[],MATCH(B$15,Tbl_ListFactores[#Headers],0),0),"")</f>
        <v>zz</v>
      </c>
      <c r="C35" s="122" t="str">
        <f>IFERROR(VLOOKUP(TblP07[[#This Row],[Factor]],Tbl_ListFactores[],MATCH(C$15,Tbl_ListFactores[#Headers],0),0),"")</f>
        <v/>
      </c>
      <c r="D35" s="122" t="str">
        <f>IFERROR(VLOOKUP(TblP07[[#This Row],[Factor]],Tbl_ListFactores[],MATCH(D$15,Tbl_ListFactores[#Headers],0),0),"")</f>
        <v/>
      </c>
      <c r="E35" s="253"/>
      <c r="F35" s="122" t="str">
        <f ca="1">IFERROR(VLOOKUP(TblP07[[#This Row],[Nivel]],INDIRECT(VLOOKUP(TblP07[[#This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IFERROR(VLOOKUP(TblP07[[#This Row],[Factor]],Tbl_ListFactores[],MATCH(B$15,Tbl_ListFactores[#Headers],0),0),"")</f>
        <v>zz</v>
      </c>
      <c r="C36" s="122" t="str">
        <f>IFERROR(VLOOKUP(TblP07[[#This Row],[Factor]],Tbl_ListFactores[],MATCH(C$15,Tbl_ListFactores[#Headers],0),0),"")</f>
        <v/>
      </c>
      <c r="D36" s="122" t="str">
        <f>IFERROR(VLOOKUP(TblP07[[#This Row],[Factor]],Tbl_ListFactores[],MATCH(D$15,Tbl_ListFactores[#Headers],0),0),"")</f>
        <v/>
      </c>
      <c r="E36" s="253"/>
      <c r="F36" s="122" t="str">
        <f ca="1">IFERROR(VLOOKUP(TblP07[[#This Row],[Nivel]],INDIRECT(VLOOKUP(TblP07[[#This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IFERROR(VLOOKUP(TblP07[[#This Row],[Factor]],Tbl_ListFactores[],MATCH(B$15,Tbl_ListFactores[#Headers],0),0),"")</f>
        <v>zz</v>
      </c>
      <c r="C37" s="122" t="str">
        <f>IFERROR(VLOOKUP(TblP07[[#This Row],[Factor]],Tbl_ListFactores[],MATCH(C$15,Tbl_ListFactores[#Headers],0),0),"")</f>
        <v/>
      </c>
      <c r="D37" s="122" t="str">
        <f>IFERROR(VLOOKUP(TblP07[[#This Row],[Factor]],Tbl_ListFactores[],MATCH(D$15,Tbl_ListFactores[#Headers],0),0),"")</f>
        <v/>
      </c>
      <c r="E37" s="253"/>
      <c r="F37" s="122" t="str">
        <f ca="1">IFERROR(VLOOKUP(TblP07[[#This Row],[Nivel]],INDIRECT(VLOOKUP(TblP07[[#This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IFERROR(VLOOKUP(TblP07[[#This Row],[Factor]],Tbl_ListFactores[],MATCH(B$15,Tbl_ListFactores[#Headers],0),0),"")</f>
        <v>zz</v>
      </c>
      <c r="C38" s="122" t="str">
        <f>IFERROR(VLOOKUP(TblP07[[#This Row],[Factor]],Tbl_ListFactores[],MATCH(C$15,Tbl_ListFactores[#Headers],0),0),"")</f>
        <v/>
      </c>
      <c r="D38" s="122" t="str">
        <f>IFERROR(VLOOKUP(TblP07[[#This Row],[Factor]],Tbl_ListFactores[],MATCH(D$15,Tbl_ListFactores[#Headers],0),0),"")</f>
        <v/>
      </c>
      <c r="E38" s="253"/>
      <c r="F38" s="122" t="str">
        <f ca="1">IFERROR(VLOOKUP(TblP07[[#This Row],[Nivel]],INDIRECT(VLOOKUP(TblP07[[#This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IFERROR(VLOOKUP(TblP07[[#This Row],[Factor]],Tbl_ListFactores[],MATCH(B$15,Tbl_ListFactores[#Headers],0),0),"")</f>
        <v>zz</v>
      </c>
      <c r="C39" s="122" t="str">
        <f>IFERROR(VLOOKUP(TblP07[[#This Row],[Factor]],Tbl_ListFactores[],MATCH(C$15,Tbl_ListFactores[#Headers],0),0),"")</f>
        <v/>
      </c>
      <c r="D39" s="122" t="str">
        <f>IFERROR(VLOOKUP(TblP07[[#This Row],[Factor]],Tbl_ListFactores[],MATCH(D$15,Tbl_ListFactores[#Headers],0),0),"")</f>
        <v/>
      </c>
      <c r="E39" s="253"/>
      <c r="F39" s="122" t="str">
        <f ca="1">IFERROR(VLOOKUP(TblP07[[#This Row],[Nivel]],INDIRECT(VLOOKUP(TblP07[[#This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IFERROR(VLOOKUP(TblP07[[#This Row],[Factor]],Tbl_ListFactores[],MATCH(B$15,Tbl_ListFactores[#Headers],0),0),"")</f>
        <v>zz</v>
      </c>
      <c r="C40" s="122" t="str">
        <f>IFERROR(VLOOKUP(TblP07[[#This Row],[Factor]],Tbl_ListFactores[],MATCH(C$15,Tbl_ListFactores[#Headers],0),0),"")</f>
        <v/>
      </c>
      <c r="D40" s="122" t="str">
        <f>IFERROR(VLOOKUP(TblP07[[#This Row],[Factor]],Tbl_ListFactores[],MATCH(D$15,Tbl_ListFactores[#Headers],0),0),"")</f>
        <v/>
      </c>
      <c r="E40" s="253"/>
      <c r="F40" s="122" t="str">
        <f ca="1">IFERROR(VLOOKUP(TblP07[[#This Row],[Nivel]],INDIRECT(VLOOKUP(TblP07[[#This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IFERROR(VLOOKUP(TblP07[[#This Row],[Factor]],Tbl_ListFactores[],MATCH(B$15,Tbl_ListFactores[#Headers],0),0),"")</f>
        <v>zz</v>
      </c>
      <c r="C41" s="122" t="str">
        <f>IFERROR(VLOOKUP(TblP07[[#This Row],[Factor]],Tbl_ListFactores[],MATCH(C$15,Tbl_ListFactores[#Headers],0),0),"")</f>
        <v/>
      </c>
      <c r="D41" s="122" t="str">
        <f>IFERROR(VLOOKUP(TblP07[[#This Row],[Factor]],Tbl_ListFactores[],MATCH(D$15,Tbl_ListFactores[#Headers],0),0),"")</f>
        <v/>
      </c>
      <c r="E41" s="253"/>
      <c r="F41" s="122" t="str">
        <f ca="1">IFERROR(VLOOKUP(TblP07[[#This Row],[Nivel]],INDIRECT(VLOOKUP(TblP07[[#This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IFERROR(VLOOKUP(TblP07[[#This Row],[Factor]],Tbl_ListFactores[],MATCH(B$15,Tbl_ListFactores[#Headers],0),0),"")</f>
        <v>zz</v>
      </c>
      <c r="C42" s="122" t="str">
        <f>IFERROR(VLOOKUP(TblP07[[#This Row],[Factor]],Tbl_ListFactores[],MATCH(C$15,Tbl_ListFactores[#Headers],0),0),"")</f>
        <v/>
      </c>
      <c r="D42" s="122" t="str">
        <f>IFERROR(VLOOKUP(TblP07[[#This Row],[Factor]],Tbl_ListFactores[],MATCH(D$15,Tbl_ListFactores[#Headers],0),0),"")</f>
        <v/>
      </c>
      <c r="E42" s="253"/>
      <c r="F42" s="122" t="str">
        <f ca="1">IFERROR(VLOOKUP(TblP07[[#This Row],[Nivel]],INDIRECT(VLOOKUP(TblP07[[#This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IFERROR(VLOOKUP(TblP07[[#This Row],[Factor]],Tbl_ListFactores[],MATCH(B$15,Tbl_ListFactores[#Headers],0),0),"")</f>
        <v>zz</v>
      </c>
      <c r="C43" s="122" t="str">
        <f>IFERROR(VLOOKUP(TblP07[[#This Row],[Factor]],Tbl_ListFactores[],MATCH(C$15,Tbl_ListFactores[#Headers],0),0),"")</f>
        <v/>
      </c>
      <c r="D43" s="122" t="str">
        <f>IFERROR(VLOOKUP(TblP07[[#This Row],[Factor]],Tbl_ListFactores[],MATCH(D$15,Tbl_ListFactores[#Headers],0),0),"")</f>
        <v/>
      </c>
      <c r="E43" s="253"/>
      <c r="F43" s="122" t="str">
        <f ca="1">IFERROR(VLOOKUP(TblP07[[#This Row],[Nivel]],INDIRECT(VLOOKUP(TblP07[[#This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IFERROR(VLOOKUP(TblP07[[#This Row],[Factor]],Tbl_ListFactores[],MATCH(B$15,Tbl_ListFactores[#Headers],0),0),"")</f>
        <v>zz</v>
      </c>
      <c r="C44" s="122" t="str">
        <f>IFERROR(VLOOKUP(TblP07[[#This Row],[Factor]],Tbl_ListFactores[],MATCH(C$15,Tbl_ListFactores[#Headers],0),0),"")</f>
        <v/>
      </c>
      <c r="D44" s="122" t="str">
        <f>IFERROR(VLOOKUP(TblP07[[#This Row],[Factor]],Tbl_ListFactores[],MATCH(D$15,Tbl_ListFactores[#Headers],0),0),"")</f>
        <v/>
      </c>
      <c r="E44" s="253"/>
      <c r="F44" s="122" t="str">
        <f ca="1">IFERROR(VLOOKUP(TblP07[[#This Row],[Nivel]],INDIRECT(VLOOKUP(TblP07[[#This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IFERROR(VLOOKUP(TblP07[[#This Row],[Factor]],Tbl_ListFactores[],MATCH(B$15,Tbl_ListFactores[#Headers],0),0),"")</f>
        <v>zz</v>
      </c>
      <c r="C45" s="122" t="str">
        <f>IFERROR(VLOOKUP(TblP07[[#This Row],[Factor]],Tbl_ListFactores[],MATCH(C$15,Tbl_ListFactores[#Headers],0),0),"")</f>
        <v/>
      </c>
      <c r="D45" s="122" t="str">
        <f>IFERROR(VLOOKUP(TblP07[[#This Row],[Factor]],Tbl_ListFactores[],MATCH(D$15,Tbl_ListFactores[#Headers],0),0),"")</f>
        <v/>
      </c>
      <c r="E45" s="253"/>
      <c r="F45" s="122" t="str">
        <f ca="1">IFERROR(VLOOKUP(TblP07[[#This Row],[Nivel]],INDIRECT(VLOOKUP(TblP07[[#This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83" priority="2">
      <formula>AND($C16&lt;&gt;"",ISBLANK($E16),$D$1&lt;&gt;0)</formula>
    </cfRule>
  </conditionalFormatting>
  <conditionalFormatting sqref="B16:B45">
    <cfRule type="cellIs" dxfId="482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1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IF(AND(COUNTBLANK(TblP08[Nivel])&lt;&gt;COUNTBLANK(TblP08[Nombre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IFERROR(VLOOKUP(TblP08[[#This Row],[Factor]],Tbl_ListFactores[],MATCH(B$15,Tbl_ListFactores[#Headers],0),0),"")</f>
        <v>zz</v>
      </c>
      <c r="C16" s="122" t="str">
        <f>IFERROR(VLOOKUP(TblP08[[#This Row],[Factor]],Tbl_ListFactores[],MATCH(C$15,Tbl_ListFactores[#Headers],0),0),"")</f>
        <v/>
      </c>
      <c r="D16" s="122" t="str">
        <f>IFERROR(VLOOKUP(TblP08[[#This Row],[Factor]],Tbl_ListFactores[],MATCH(D$15,Tbl_ListFactores[#Headers],0),0),"")</f>
        <v/>
      </c>
      <c r="E16" s="253"/>
      <c r="F16" s="122" t="str">
        <f ca="1">IFERROR(VLOOKUP(TblP08[[#This Row],[Nivel]],INDIRECT(VLOOKUP(TblP08[[#This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IFERROR(VLOOKUP(TblP08[[#This Row],[Factor]],Tbl_ListFactores[],MATCH(B$15,Tbl_ListFactores[#Headers],0),0),"")</f>
        <v>zz</v>
      </c>
      <c r="C17" s="122" t="str">
        <f>IFERROR(VLOOKUP(TblP08[[#This Row],[Factor]],Tbl_ListFactores[],MATCH(C$15,Tbl_ListFactores[#Headers],0),0),"")</f>
        <v/>
      </c>
      <c r="D17" s="122" t="str">
        <f>IFERROR(VLOOKUP(TblP08[[#This Row],[Factor]],Tbl_ListFactores[],MATCH(D$15,Tbl_ListFactores[#Headers],0),0),"")</f>
        <v/>
      </c>
      <c r="E17" s="253"/>
      <c r="F17" s="122" t="str">
        <f ca="1">IFERROR(VLOOKUP(TblP08[[#This Row],[Nivel]],INDIRECT(VLOOKUP(TblP08[[#This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IFERROR(VLOOKUP(TblP08[[#This Row],[Factor]],Tbl_ListFactores[],MATCH(B$15,Tbl_ListFactores[#Headers],0),0),"")</f>
        <v>zz</v>
      </c>
      <c r="C18" s="122" t="str">
        <f>IFERROR(VLOOKUP(TblP08[[#This Row],[Factor]],Tbl_ListFactores[],MATCH(C$15,Tbl_ListFactores[#Headers],0),0),"")</f>
        <v/>
      </c>
      <c r="D18" s="122" t="str">
        <f>IFERROR(VLOOKUP(TblP08[[#This Row],[Factor]],Tbl_ListFactores[],MATCH(D$15,Tbl_ListFactores[#Headers],0),0),"")</f>
        <v/>
      </c>
      <c r="E18" s="253"/>
      <c r="F18" s="122" t="str">
        <f ca="1">IFERROR(VLOOKUP(TblP08[[#This Row],[Nivel]],INDIRECT(VLOOKUP(TblP08[[#This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IFERROR(VLOOKUP(TblP08[[#This Row],[Factor]],Tbl_ListFactores[],MATCH(B$15,Tbl_ListFactores[#Headers],0),0),"")</f>
        <v>zz</v>
      </c>
      <c r="C19" s="122" t="str">
        <f>IFERROR(VLOOKUP(TblP08[[#This Row],[Factor]],Tbl_ListFactores[],MATCH(C$15,Tbl_ListFactores[#Headers],0),0),"")</f>
        <v/>
      </c>
      <c r="D19" s="122" t="str">
        <f>IFERROR(VLOOKUP(TblP08[[#This Row],[Factor]],Tbl_ListFactores[],MATCH(D$15,Tbl_ListFactores[#Headers],0),0),"")</f>
        <v/>
      </c>
      <c r="E19" s="253"/>
      <c r="F19" s="122" t="str">
        <f ca="1">IFERROR(VLOOKUP(TblP08[[#This Row],[Nivel]],INDIRECT(VLOOKUP(TblP08[[#This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IFERROR(VLOOKUP(TblP08[[#This Row],[Factor]],Tbl_ListFactores[],MATCH(B$15,Tbl_ListFactores[#Headers],0),0),"")</f>
        <v>zz</v>
      </c>
      <c r="C20" s="122" t="str">
        <f>IFERROR(VLOOKUP(TblP08[[#This Row],[Factor]],Tbl_ListFactores[],MATCH(C$15,Tbl_ListFactores[#Headers],0),0),"")</f>
        <v/>
      </c>
      <c r="D20" s="122" t="str">
        <f>IFERROR(VLOOKUP(TblP08[[#This Row],[Factor]],Tbl_ListFactores[],MATCH(D$15,Tbl_ListFactores[#Headers],0),0),"")</f>
        <v/>
      </c>
      <c r="E20" s="253"/>
      <c r="F20" s="122" t="str">
        <f ca="1">IFERROR(VLOOKUP(TblP08[[#This Row],[Nivel]],INDIRECT(VLOOKUP(TblP08[[#This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IFERROR(VLOOKUP(TblP08[[#This Row],[Factor]],Tbl_ListFactores[],MATCH(B$15,Tbl_ListFactores[#Headers],0),0),"")</f>
        <v>zz</v>
      </c>
      <c r="C21" s="122" t="str">
        <f>IFERROR(VLOOKUP(TblP08[[#This Row],[Factor]],Tbl_ListFactores[],MATCH(C$15,Tbl_ListFactores[#Headers],0),0),"")</f>
        <v/>
      </c>
      <c r="D21" s="122" t="str">
        <f>IFERROR(VLOOKUP(TblP08[[#This Row],[Factor]],Tbl_ListFactores[],MATCH(D$15,Tbl_ListFactores[#Headers],0),0),"")</f>
        <v/>
      </c>
      <c r="E21" s="253"/>
      <c r="F21" s="122" t="str">
        <f ca="1">IFERROR(VLOOKUP(TblP08[[#This Row],[Nivel]],INDIRECT(VLOOKUP(TblP08[[#This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IFERROR(VLOOKUP(TblP08[[#This Row],[Factor]],Tbl_ListFactores[],MATCH(B$15,Tbl_ListFactores[#Headers],0),0),"")</f>
        <v>zz</v>
      </c>
      <c r="C22" s="122" t="str">
        <f>IFERROR(VLOOKUP(TblP08[[#This Row],[Factor]],Tbl_ListFactores[],MATCH(C$15,Tbl_ListFactores[#Headers],0),0),"")</f>
        <v/>
      </c>
      <c r="D22" s="122" t="str">
        <f>IFERROR(VLOOKUP(TblP08[[#This Row],[Factor]],Tbl_ListFactores[],MATCH(D$15,Tbl_ListFactores[#Headers],0),0),"")</f>
        <v/>
      </c>
      <c r="E22" s="253"/>
      <c r="F22" s="122" t="str">
        <f ca="1">IFERROR(VLOOKUP(TblP08[[#This Row],[Nivel]],INDIRECT(VLOOKUP(TblP08[[#This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IFERROR(VLOOKUP(TblP08[[#This Row],[Factor]],Tbl_ListFactores[],MATCH(B$15,Tbl_ListFactores[#Headers],0),0),"")</f>
        <v>zz</v>
      </c>
      <c r="C23" s="122" t="str">
        <f>IFERROR(VLOOKUP(TblP08[[#This Row],[Factor]],Tbl_ListFactores[],MATCH(C$15,Tbl_ListFactores[#Headers],0),0),"")</f>
        <v/>
      </c>
      <c r="D23" s="122" t="str">
        <f>IFERROR(VLOOKUP(TblP08[[#This Row],[Factor]],Tbl_ListFactores[],MATCH(D$15,Tbl_ListFactores[#Headers],0),0),"")</f>
        <v/>
      </c>
      <c r="E23" s="253"/>
      <c r="F23" s="122" t="str">
        <f ca="1">IFERROR(VLOOKUP(TblP08[[#This Row],[Nivel]],INDIRECT(VLOOKUP(TblP08[[#This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IFERROR(VLOOKUP(TblP08[[#This Row],[Factor]],Tbl_ListFactores[],MATCH(B$15,Tbl_ListFactores[#Headers],0),0),"")</f>
        <v>zz</v>
      </c>
      <c r="C24" s="122" t="str">
        <f>IFERROR(VLOOKUP(TblP08[[#This Row],[Factor]],Tbl_ListFactores[],MATCH(C$15,Tbl_ListFactores[#Headers],0),0),"")</f>
        <v/>
      </c>
      <c r="D24" s="122" t="str">
        <f>IFERROR(VLOOKUP(TblP08[[#This Row],[Factor]],Tbl_ListFactores[],MATCH(D$15,Tbl_ListFactores[#Headers],0),0),"")</f>
        <v/>
      </c>
      <c r="E24" s="253"/>
      <c r="F24" s="122" t="str">
        <f ca="1">IFERROR(VLOOKUP(TblP08[[#This Row],[Nivel]],INDIRECT(VLOOKUP(TblP08[[#This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IFERROR(VLOOKUP(TblP08[[#This Row],[Factor]],Tbl_ListFactores[],MATCH(B$15,Tbl_ListFactores[#Headers],0),0),"")</f>
        <v>zz</v>
      </c>
      <c r="C25" s="122" t="str">
        <f>IFERROR(VLOOKUP(TblP08[[#This Row],[Factor]],Tbl_ListFactores[],MATCH(C$15,Tbl_ListFactores[#Headers],0),0),"")</f>
        <v/>
      </c>
      <c r="D25" s="122" t="str">
        <f>IFERROR(VLOOKUP(TblP08[[#This Row],[Factor]],Tbl_ListFactores[],MATCH(D$15,Tbl_ListFactores[#Headers],0),0),"")</f>
        <v/>
      </c>
      <c r="E25" s="253"/>
      <c r="F25" s="122" t="str">
        <f ca="1">IFERROR(VLOOKUP(TblP08[[#This Row],[Nivel]],INDIRECT(VLOOKUP(TblP08[[#This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IFERROR(VLOOKUP(TblP08[[#This Row],[Factor]],Tbl_ListFactores[],MATCH(B$15,Tbl_ListFactores[#Headers],0),0),"")</f>
        <v>zz</v>
      </c>
      <c r="C26" s="122" t="str">
        <f>IFERROR(VLOOKUP(TblP08[[#This Row],[Factor]],Tbl_ListFactores[],MATCH(C$15,Tbl_ListFactores[#Headers],0),0),"")</f>
        <v/>
      </c>
      <c r="D26" s="122" t="str">
        <f>IFERROR(VLOOKUP(TblP08[[#This Row],[Factor]],Tbl_ListFactores[],MATCH(D$15,Tbl_ListFactores[#Headers],0),0),"")</f>
        <v/>
      </c>
      <c r="E26" s="253"/>
      <c r="F26" s="122" t="str">
        <f ca="1">IFERROR(VLOOKUP(TblP08[[#This Row],[Nivel]],INDIRECT(VLOOKUP(TblP08[[#This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IFERROR(VLOOKUP(TblP08[[#This Row],[Factor]],Tbl_ListFactores[],MATCH(B$15,Tbl_ListFactores[#Headers],0),0),"")</f>
        <v>zz</v>
      </c>
      <c r="C27" s="122" t="str">
        <f>IFERROR(VLOOKUP(TblP08[[#This Row],[Factor]],Tbl_ListFactores[],MATCH(C$15,Tbl_ListFactores[#Headers],0),0),"")</f>
        <v/>
      </c>
      <c r="D27" s="122" t="str">
        <f>IFERROR(VLOOKUP(TblP08[[#This Row],[Factor]],Tbl_ListFactores[],MATCH(D$15,Tbl_ListFactores[#Headers],0),0),"")</f>
        <v/>
      </c>
      <c r="E27" s="253"/>
      <c r="F27" s="122" t="str">
        <f ca="1">IFERROR(VLOOKUP(TblP08[[#This Row],[Nivel]],INDIRECT(VLOOKUP(TblP08[[#This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IFERROR(VLOOKUP(TblP08[[#This Row],[Factor]],Tbl_ListFactores[],MATCH(B$15,Tbl_ListFactores[#Headers],0),0),"")</f>
        <v>zz</v>
      </c>
      <c r="C28" s="122" t="str">
        <f>IFERROR(VLOOKUP(TblP08[[#This Row],[Factor]],Tbl_ListFactores[],MATCH(C$15,Tbl_ListFactores[#Headers],0),0),"")</f>
        <v/>
      </c>
      <c r="D28" s="122" t="str">
        <f>IFERROR(VLOOKUP(TblP08[[#This Row],[Factor]],Tbl_ListFactores[],MATCH(D$15,Tbl_ListFactores[#Headers],0),0),"")</f>
        <v/>
      </c>
      <c r="E28" s="253"/>
      <c r="F28" s="122" t="str">
        <f ca="1">IFERROR(VLOOKUP(TblP08[[#This Row],[Nivel]],INDIRECT(VLOOKUP(TblP08[[#This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IFERROR(VLOOKUP(TblP08[[#This Row],[Factor]],Tbl_ListFactores[],MATCH(B$15,Tbl_ListFactores[#Headers],0),0),"")</f>
        <v>zz</v>
      </c>
      <c r="C29" s="122" t="str">
        <f>IFERROR(VLOOKUP(TblP08[[#This Row],[Factor]],Tbl_ListFactores[],MATCH(C$15,Tbl_ListFactores[#Headers],0),0),"")</f>
        <v/>
      </c>
      <c r="D29" s="122" t="str">
        <f>IFERROR(VLOOKUP(TblP08[[#This Row],[Factor]],Tbl_ListFactores[],MATCH(D$15,Tbl_ListFactores[#Headers],0),0),"")</f>
        <v/>
      </c>
      <c r="E29" s="253"/>
      <c r="F29" s="122" t="str">
        <f ca="1">IFERROR(VLOOKUP(TblP08[[#This Row],[Nivel]],INDIRECT(VLOOKUP(TblP08[[#This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IFERROR(VLOOKUP(TblP08[[#This Row],[Factor]],Tbl_ListFactores[],MATCH(B$15,Tbl_ListFactores[#Headers],0),0),"")</f>
        <v>zz</v>
      </c>
      <c r="C30" s="122" t="str">
        <f>IFERROR(VLOOKUP(TblP08[[#This Row],[Factor]],Tbl_ListFactores[],MATCH(C$15,Tbl_ListFactores[#Headers],0),0),"")</f>
        <v/>
      </c>
      <c r="D30" s="122" t="str">
        <f>IFERROR(VLOOKUP(TblP08[[#This Row],[Factor]],Tbl_ListFactores[],MATCH(D$15,Tbl_ListFactores[#Headers],0),0),"")</f>
        <v/>
      </c>
      <c r="E30" s="253"/>
      <c r="F30" s="122" t="str">
        <f ca="1">IFERROR(VLOOKUP(TblP08[[#This Row],[Nivel]],INDIRECT(VLOOKUP(TblP08[[#This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IFERROR(VLOOKUP(TblP08[[#This Row],[Factor]],Tbl_ListFactores[],MATCH(B$15,Tbl_ListFactores[#Headers],0),0),"")</f>
        <v>zz</v>
      </c>
      <c r="C31" s="122" t="str">
        <f>IFERROR(VLOOKUP(TblP08[[#This Row],[Factor]],Tbl_ListFactores[],MATCH(C$15,Tbl_ListFactores[#Headers],0),0),"")</f>
        <v/>
      </c>
      <c r="D31" s="122" t="str">
        <f>IFERROR(VLOOKUP(TblP08[[#This Row],[Factor]],Tbl_ListFactores[],MATCH(D$15,Tbl_ListFactores[#Headers],0),0),"")</f>
        <v/>
      </c>
      <c r="E31" s="253"/>
      <c r="F31" s="122" t="str">
        <f ca="1">IFERROR(VLOOKUP(TblP08[[#This Row],[Nivel]],INDIRECT(VLOOKUP(TblP08[[#This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IFERROR(VLOOKUP(TblP08[[#This Row],[Factor]],Tbl_ListFactores[],MATCH(B$15,Tbl_ListFactores[#Headers],0),0),"")</f>
        <v>zz</v>
      </c>
      <c r="C32" s="122" t="str">
        <f>IFERROR(VLOOKUP(TblP08[[#This Row],[Factor]],Tbl_ListFactores[],MATCH(C$15,Tbl_ListFactores[#Headers],0),0),"")</f>
        <v/>
      </c>
      <c r="D32" s="122" t="str">
        <f>IFERROR(VLOOKUP(TblP08[[#This Row],[Factor]],Tbl_ListFactores[],MATCH(D$15,Tbl_ListFactores[#Headers],0),0),"")</f>
        <v/>
      </c>
      <c r="E32" s="253"/>
      <c r="F32" s="122" t="str">
        <f ca="1">IFERROR(VLOOKUP(TblP08[[#This Row],[Nivel]],INDIRECT(VLOOKUP(TblP08[[#This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IFERROR(VLOOKUP(TblP08[[#This Row],[Factor]],Tbl_ListFactores[],MATCH(B$15,Tbl_ListFactores[#Headers],0),0),"")</f>
        <v>zz</v>
      </c>
      <c r="C33" s="122" t="str">
        <f>IFERROR(VLOOKUP(TblP08[[#This Row],[Factor]],Tbl_ListFactores[],MATCH(C$15,Tbl_ListFactores[#Headers],0),0),"")</f>
        <v/>
      </c>
      <c r="D33" s="122" t="str">
        <f>IFERROR(VLOOKUP(TblP08[[#This Row],[Factor]],Tbl_ListFactores[],MATCH(D$15,Tbl_ListFactores[#Headers],0),0),"")</f>
        <v/>
      </c>
      <c r="E33" s="253"/>
      <c r="F33" s="122" t="str">
        <f ca="1">IFERROR(VLOOKUP(TblP08[[#This Row],[Nivel]],INDIRECT(VLOOKUP(TblP08[[#This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IFERROR(VLOOKUP(TblP08[[#This Row],[Factor]],Tbl_ListFactores[],MATCH(B$15,Tbl_ListFactores[#Headers],0),0),"")</f>
        <v>zz</v>
      </c>
      <c r="C34" s="122" t="str">
        <f>IFERROR(VLOOKUP(TblP08[[#This Row],[Factor]],Tbl_ListFactores[],MATCH(C$15,Tbl_ListFactores[#Headers],0),0),"")</f>
        <v/>
      </c>
      <c r="D34" s="122" t="str">
        <f>IFERROR(VLOOKUP(TblP08[[#This Row],[Factor]],Tbl_ListFactores[],MATCH(D$15,Tbl_ListFactores[#Headers],0),0),"")</f>
        <v/>
      </c>
      <c r="E34" s="253"/>
      <c r="F34" s="122" t="str">
        <f ca="1">IFERROR(VLOOKUP(TblP08[[#This Row],[Nivel]],INDIRECT(VLOOKUP(TblP08[[#This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IFERROR(VLOOKUP(TblP08[[#This Row],[Factor]],Tbl_ListFactores[],MATCH(B$15,Tbl_ListFactores[#Headers],0),0),"")</f>
        <v>zz</v>
      </c>
      <c r="C35" s="122" t="str">
        <f>IFERROR(VLOOKUP(TblP08[[#This Row],[Factor]],Tbl_ListFactores[],MATCH(C$15,Tbl_ListFactores[#Headers],0),0),"")</f>
        <v/>
      </c>
      <c r="D35" s="122" t="str">
        <f>IFERROR(VLOOKUP(TblP08[[#This Row],[Factor]],Tbl_ListFactores[],MATCH(D$15,Tbl_ListFactores[#Headers],0),0),"")</f>
        <v/>
      </c>
      <c r="E35" s="253"/>
      <c r="F35" s="122" t="str">
        <f ca="1">IFERROR(VLOOKUP(TblP08[[#This Row],[Nivel]],INDIRECT(VLOOKUP(TblP08[[#This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IFERROR(VLOOKUP(TblP08[[#This Row],[Factor]],Tbl_ListFactores[],MATCH(B$15,Tbl_ListFactores[#Headers],0),0),"")</f>
        <v>zz</v>
      </c>
      <c r="C36" s="122" t="str">
        <f>IFERROR(VLOOKUP(TblP08[[#This Row],[Factor]],Tbl_ListFactores[],MATCH(C$15,Tbl_ListFactores[#Headers],0),0),"")</f>
        <v/>
      </c>
      <c r="D36" s="122" t="str">
        <f>IFERROR(VLOOKUP(TblP08[[#This Row],[Factor]],Tbl_ListFactores[],MATCH(D$15,Tbl_ListFactores[#Headers],0),0),"")</f>
        <v/>
      </c>
      <c r="E36" s="253"/>
      <c r="F36" s="122" t="str">
        <f ca="1">IFERROR(VLOOKUP(TblP08[[#This Row],[Nivel]],INDIRECT(VLOOKUP(TblP08[[#This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IFERROR(VLOOKUP(TblP08[[#This Row],[Factor]],Tbl_ListFactores[],MATCH(B$15,Tbl_ListFactores[#Headers],0),0),"")</f>
        <v>zz</v>
      </c>
      <c r="C37" s="122" t="str">
        <f>IFERROR(VLOOKUP(TblP08[[#This Row],[Factor]],Tbl_ListFactores[],MATCH(C$15,Tbl_ListFactores[#Headers],0),0),"")</f>
        <v/>
      </c>
      <c r="D37" s="122" t="str">
        <f>IFERROR(VLOOKUP(TblP08[[#This Row],[Factor]],Tbl_ListFactores[],MATCH(D$15,Tbl_ListFactores[#Headers],0),0),"")</f>
        <v/>
      </c>
      <c r="E37" s="253"/>
      <c r="F37" s="122" t="str">
        <f ca="1">IFERROR(VLOOKUP(TblP08[[#This Row],[Nivel]],INDIRECT(VLOOKUP(TblP08[[#This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IFERROR(VLOOKUP(TblP08[[#This Row],[Factor]],Tbl_ListFactores[],MATCH(B$15,Tbl_ListFactores[#Headers],0),0),"")</f>
        <v>zz</v>
      </c>
      <c r="C38" s="122" t="str">
        <f>IFERROR(VLOOKUP(TblP08[[#This Row],[Factor]],Tbl_ListFactores[],MATCH(C$15,Tbl_ListFactores[#Headers],0),0),"")</f>
        <v/>
      </c>
      <c r="D38" s="122" t="str">
        <f>IFERROR(VLOOKUP(TblP08[[#This Row],[Factor]],Tbl_ListFactores[],MATCH(D$15,Tbl_ListFactores[#Headers],0),0),"")</f>
        <v/>
      </c>
      <c r="E38" s="253"/>
      <c r="F38" s="122" t="str">
        <f ca="1">IFERROR(VLOOKUP(TblP08[[#This Row],[Nivel]],INDIRECT(VLOOKUP(TblP08[[#This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IFERROR(VLOOKUP(TblP08[[#This Row],[Factor]],Tbl_ListFactores[],MATCH(B$15,Tbl_ListFactores[#Headers],0),0),"")</f>
        <v>zz</v>
      </c>
      <c r="C39" s="122" t="str">
        <f>IFERROR(VLOOKUP(TblP08[[#This Row],[Factor]],Tbl_ListFactores[],MATCH(C$15,Tbl_ListFactores[#Headers],0),0),"")</f>
        <v/>
      </c>
      <c r="D39" s="122" t="str">
        <f>IFERROR(VLOOKUP(TblP08[[#This Row],[Factor]],Tbl_ListFactores[],MATCH(D$15,Tbl_ListFactores[#Headers],0),0),"")</f>
        <v/>
      </c>
      <c r="E39" s="253"/>
      <c r="F39" s="122" t="str">
        <f ca="1">IFERROR(VLOOKUP(TblP08[[#This Row],[Nivel]],INDIRECT(VLOOKUP(TblP08[[#This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IFERROR(VLOOKUP(TblP08[[#This Row],[Factor]],Tbl_ListFactores[],MATCH(B$15,Tbl_ListFactores[#Headers],0),0),"")</f>
        <v>zz</v>
      </c>
      <c r="C40" s="122" t="str">
        <f>IFERROR(VLOOKUP(TblP08[[#This Row],[Factor]],Tbl_ListFactores[],MATCH(C$15,Tbl_ListFactores[#Headers],0),0),"")</f>
        <v/>
      </c>
      <c r="D40" s="122" t="str">
        <f>IFERROR(VLOOKUP(TblP08[[#This Row],[Factor]],Tbl_ListFactores[],MATCH(D$15,Tbl_ListFactores[#Headers],0),0),"")</f>
        <v/>
      </c>
      <c r="E40" s="253"/>
      <c r="F40" s="122" t="str">
        <f ca="1">IFERROR(VLOOKUP(TblP08[[#This Row],[Nivel]],INDIRECT(VLOOKUP(TblP08[[#This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IFERROR(VLOOKUP(TblP08[[#This Row],[Factor]],Tbl_ListFactores[],MATCH(B$15,Tbl_ListFactores[#Headers],0),0),"")</f>
        <v>zz</v>
      </c>
      <c r="C41" s="122" t="str">
        <f>IFERROR(VLOOKUP(TblP08[[#This Row],[Factor]],Tbl_ListFactores[],MATCH(C$15,Tbl_ListFactores[#Headers],0),0),"")</f>
        <v/>
      </c>
      <c r="D41" s="122" t="str">
        <f>IFERROR(VLOOKUP(TblP08[[#This Row],[Factor]],Tbl_ListFactores[],MATCH(D$15,Tbl_ListFactores[#Headers],0),0),"")</f>
        <v/>
      </c>
      <c r="E41" s="253"/>
      <c r="F41" s="122" t="str">
        <f ca="1">IFERROR(VLOOKUP(TblP08[[#This Row],[Nivel]],INDIRECT(VLOOKUP(TblP08[[#This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IFERROR(VLOOKUP(TblP08[[#This Row],[Factor]],Tbl_ListFactores[],MATCH(B$15,Tbl_ListFactores[#Headers],0),0),"")</f>
        <v>zz</v>
      </c>
      <c r="C42" s="122" t="str">
        <f>IFERROR(VLOOKUP(TblP08[[#This Row],[Factor]],Tbl_ListFactores[],MATCH(C$15,Tbl_ListFactores[#Headers],0),0),"")</f>
        <v/>
      </c>
      <c r="D42" s="122" t="str">
        <f>IFERROR(VLOOKUP(TblP08[[#This Row],[Factor]],Tbl_ListFactores[],MATCH(D$15,Tbl_ListFactores[#Headers],0),0),"")</f>
        <v/>
      </c>
      <c r="E42" s="253"/>
      <c r="F42" s="122" t="str">
        <f ca="1">IFERROR(VLOOKUP(TblP08[[#This Row],[Nivel]],INDIRECT(VLOOKUP(TblP08[[#This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IFERROR(VLOOKUP(TblP08[[#This Row],[Factor]],Tbl_ListFactores[],MATCH(B$15,Tbl_ListFactores[#Headers],0),0),"")</f>
        <v>zz</v>
      </c>
      <c r="C43" s="122" t="str">
        <f>IFERROR(VLOOKUP(TblP08[[#This Row],[Factor]],Tbl_ListFactores[],MATCH(C$15,Tbl_ListFactores[#Headers],0),0),"")</f>
        <v/>
      </c>
      <c r="D43" s="122" t="str">
        <f>IFERROR(VLOOKUP(TblP08[[#This Row],[Factor]],Tbl_ListFactores[],MATCH(D$15,Tbl_ListFactores[#Headers],0),0),"")</f>
        <v/>
      </c>
      <c r="E43" s="253"/>
      <c r="F43" s="122" t="str">
        <f ca="1">IFERROR(VLOOKUP(TblP08[[#This Row],[Nivel]],INDIRECT(VLOOKUP(TblP08[[#This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IFERROR(VLOOKUP(TblP08[[#This Row],[Factor]],Tbl_ListFactores[],MATCH(B$15,Tbl_ListFactores[#Headers],0),0),"")</f>
        <v>zz</v>
      </c>
      <c r="C44" s="122" t="str">
        <f>IFERROR(VLOOKUP(TblP08[[#This Row],[Factor]],Tbl_ListFactores[],MATCH(C$15,Tbl_ListFactores[#Headers],0),0),"")</f>
        <v/>
      </c>
      <c r="D44" s="122" t="str">
        <f>IFERROR(VLOOKUP(TblP08[[#This Row],[Factor]],Tbl_ListFactores[],MATCH(D$15,Tbl_ListFactores[#Headers],0),0),"")</f>
        <v/>
      </c>
      <c r="E44" s="253"/>
      <c r="F44" s="122" t="str">
        <f ca="1">IFERROR(VLOOKUP(TblP08[[#This Row],[Nivel]],INDIRECT(VLOOKUP(TblP08[[#This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IFERROR(VLOOKUP(TblP08[[#This Row],[Factor]],Tbl_ListFactores[],MATCH(B$15,Tbl_ListFactores[#Headers],0),0),"")</f>
        <v>zz</v>
      </c>
      <c r="C45" s="122" t="str">
        <f>IFERROR(VLOOKUP(TblP08[[#This Row],[Factor]],Tbl_ListFactores[],MATCH(C$15,Tbl_ListFactores[#Headers],0),0),"")</f>
        <v/>
      </c>
      <c r="D45" s="122" t="str">
        <f>IFERROR(VLOOKUP(TblP08[[#This Row],[Factor]],Tbl_ListFactores[],MATCH(D$15,Tbl_ListFactores[#Headers],0),0),"")</f>
        <v/>
      </c>
      <c r="E45" s="253"/>
      <c r="F45" s="122" t="str">
        <f ca="1">IFERROR(VLOOKUP(TblP08[[#This Row],[Nivel]],INDIRECT(VLOOKUP(TblP08[[#This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72" priority="2">
      <formula>AND($C16&lt;&gt;"",ISBLANK($E16),$D$1&lt;&gt;0)</formula>
    </cfRule>
  </conditionalFormatting>
  <conditionalFormatting sqref="B16:B45">
    <cfRule type="cellIs" dxfId="471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2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70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IF(AND(COUNTBLANK(TblP09[Nivel])&lt;&gt;COUNTBLANK(TblP09[Nombre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IFERROR(VLOOKUP(TblP09[[#This Row],[Factor]],Tbl_ListFactores[],MATCH(B$15,Tbl_ListFactores[#Headers],0),0),"")</f>
        <v>zz</v>
      </c>
      <c r="C16" s="122" t="str">
        <f>IFERROR(VLOOKUP(TblP09[[#This Row],[Factor]],Tbl_ListFactores[],MATCH(C$15,Tbl_ListFactores[#Headers],0),0),"")</f>
        <v/>
      </c>
      <c r="D16" s="122" t="str">
        <f>IFERROR(VLOOKUP(TblP09[[#This Row],[Factor]],Tbl_ListFactores[],MATCH(D$15,Tbl_ListFactores[#Headers],0),0),"")</f>
        <v/>
      </c>
      <c r="E16" s="253"/>
      <c r="F16" s="122" t="str">
        <f ca="1">IFERROR(VLOOKUP(TblP09[[#This Row],[Nivel]],INDIRECT(VLOOKUP(TblP09[[#This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IFERROR(VLOOKUP(TblP09[[#This Row],[Factor]],Tbl_ListFactores[],MATCH(B$15,Tbl_ListFactores[#Headers],0),0),"")</f>
        <v>zz</v>
      </c>
      <c r="C17" s="122" t="str">
        <f>IFERROR(VLOOKUP(TblP09[[#This Row],[Factor]],Tbl_ListFactores[],MATCH(C$15,Tbl_ListFactores[#Headers],0),0),"")</f>
        <v/>
      </c>
      <c r="D17" s="122" t="str">
        <f>IFERROR(VLOOKUP(TblP09[[#This Row],[Factor]],Tbl_ListFactores[],MATCH(D$15,Tbl_ListFactores[#Headers],0),0),"")</f>
        <v/>
      </c>
      <c r="E17" s="253"/>
      <c r="F17" s="122" t="str">
        <f ca="1">IFERROR(VLOOKUP(TblP09[[#This Row],[Nivel]],INDIRECT(VLOOKUP(TblP09[[#This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IFERROR(VLOOKUP(TblP09[[#This Row],[Factor]],Tbl_ListFactores[],MATCH(B$15,Tbl_ListFactores[#Headers],0),0),"")</f>
        <v>zz</v>
      </c>
      <c r="C18" s="122" t="str">
        <f>IFERROR(VLOOKUP(TblP09[[#This Row],[Factor]],Tbl_ListFactores[],MATCH(C$15,Tbl_ListFactores[#Headers],0),0),"")</f>
        <v/>
      </c>
      <c r="D18" s="122" t="str">
        <f>IFERROR(VLOOKUP(TblP09[[#This Row],[Factor]],Tbl_ListFactores[],MATCH(D$15,Tbl_ListFactores[#Headers],0),0),"")</f>
        <v/>
      </c>
      <c r="E18" s="253"/>
      <c r="F18" s="122" t="str">
        <f ca="1">IFERROR(VLOOKUP(TblP09[[#This Row],[Nivel]],INDIRECT(VLOOKUP(TblP09[[#This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IFERROR(VLOOKUP(TblP09[[#This Row],[Factor]],Tbl_ListFactores[],MATCH(B$15,Tbl_ListFactores[#Headers],0),0),"")</f>
        <v>zz</v>
      </c>
      <c r="C19" s="122" t="str">
        <f>IFERROR(VLOOKUP(TblP09[[#This Row],[Factor]],Tbl_ListFactores[],MATCH(C$15,Tbl_ListFactores[#Headers],0),0),"")</f>
        <v/>
      </c>
      <c r="D19" s="122" t="str">
        <f>IFERROR(VLOOKUP(TblP09[[#This Row],[Factor]],Tbl_ListFactores[],MATCH(D$15,Tbl_ListFactores[#Headers],0),0),"")</f>
        <v/>
      </c>
      <c r="E19" s="253"/>
      <c r="F19" s="122" t="str">
        <f ca="1">IFERROR(VLOOKUP(TblP09[[#This Row],[Nivel]],INDIRECT(VLOOKUP(TblP09[[#This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IFERROR(VLOOKUP(TblP09[[#This Row],[Factor]],Tbl_ListFactores[],MATCH(B$15,Tbl_ListFactores[#Headers],0),0),"")</f>
        <v>zz</v>
      </c>
      <c r="C20" s="122" t="str">
        <f>IFERROR(VLOOKUP(TblP09[[#This Row],[Factor]],Tbl_ListFactores[],MATCH(C$15,Tbl_ListFactores[#Headers],0),0),"")</f>
        <v/>
      </c>
      <c r="D20" s="122" t="str">
        <f>IFERROR(VLOOKUP(TblP09[[#This Row],[Factor]],Tbl_ListFactores[],MATCH(D$15,Tbl_ListFactores[#Headers],0),0),"")</f>
        <v/>
      </c>
      <c r="E20" s="253"/>
      <c r="F20" s="122" t="str">
        <f ca="1">IFERROR(VLOOKUP(TblP09[[#This Row],[Nivel]],INDIRECT(VLOOKUP(TblP09[[#This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IFERROR(VLOOKUP(TblP09[[#This Row],[Factor]],Tbl_ListFactores[],MATCH(B$15,Tbl_ListFactores[#Headers],0),0),"")</f>
        <v>zz</v>
      </c>
      <c r="C21" s="122" t="str">
        <f>IFERROR(VLOOKUP(TblP09[[#This Row],[Factor]],Tbl_ListFactores[],MATCH(C$15,Tbl_ListFactores[#Headers],0),0),"")</f>
        <v/>
      </c>
      <c r="D21" s="122" t="str">
        <f>IFERROR(VLOOKUP(TblP09[[#This Row],[Factor]],Tbl_ListFactores[],MATCH(D$15,Tbl_ListFactores[#Headers],0),0),"")</f>
        <v/>
      </c>
      <c r="E21" s="253"/>
      <c r="F21" s="122" t="str">
        <f ca="1">IFERROR(VLOOKUP(TblP09[[#This Row],[Nivel]],INDIRECT(VLOOKUP(TblP09[[#This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IFERROR(VLOOKUP(TblP09[[#This Row],[Factor]],Tbl_ListFactores[],MATCH(B$15,Tbl_ListFactores[#Headers],0),0),"")</f>
        <v>zz</v>
      </c>
      <c r="C22" s="122" t="str">
        <f>IFERROR(VLOOKUP(TblP09[[#This Row],[Factor]],Tbl_ListFactores[],MATCH(C$15,Tbl_ListFactores[#Headers],0),0),"")</f>
        <v/>
      </c>
      <c r="D22" s="122" t="str">
        <f>IFERROR(VLOOKUP(TblP09[[#This Row],[Factor]],Tbl_ListFactores[],MATCH(D$15,Tbl_ListFactores[#Headers],0),0),"")</f>
        <v/>
      </c>
      <c r="E22" s="253"/>
      <c r="F22" s="122" t="str">
        <f ca="1">IFERROR(VLOOKUP(TblP09[[#This Row],[Nivel]],INDIRECT(VLOOKUP(TblP09[[#This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IFERROR(VLOOKUP(TblP09[[#This Row],[Factor]],Tbl_ListFactores[],MATCH(B$15,Tbl_ListFactores[#Headers],0),0),"")</f>
        <v>zz</v>
      </c>
      <c r="C23" s="122" t="str">
        <f>IFERROR(VLOOKUP(TblP09[[#This Row],[Factor]],Tbl_ListFactores[],MATCH(C$15,Tbl_ListFactores[#Headers],0),0),"")</f>
        <v/>
      </c>
      <c r="D23" s="122" t="str">
        <f>IFERROR(VLOOKUP(TblP09[[#This Row],[Factor]],Tbl_ListFactores[],MATCH(D$15,Tbl_ListFactores[#Headers],0),0),"")</f>
        <v/>
      </c>
      <c r="E23" s="253"/>
      <c r="F23" s="122" t="str">
        <f ca="1">IFERROR(VLOOKUP(TblP09[[#This Row],[Nivel]],INDIRECT(VLOOKUP(TblP09[[#This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IFERROR(VLOOKUP(TblP09[[#This Row],[Factor]],Tbl_ListFactores[],MATCH(B$15,Tbl_ListFactores[#Headers],0),0),"")</f>
        <v>zz</v>
      </c>
      <c r="C24" s="122" t="str">
        <f>IFERROR(VLOOKUP(TblP09[[#This Row],[Factor]],Tbl_ListFactores[],MATCH(C$15,Tbl_ListFactores[#Headers],0),0),"")</f>
        <v/>
      </c>
      <c r="D24" s="122" t="str">
        <f>IFERROR(VLOOKUP(TblP09[[#This Row],[Factor]],Tbl_ListFactores[],MATCH(D$15,Tbl_ListFactores[#Headers],0),0),"")</f>
        <v/>
      </c>
      <c r="E24" s="253"/>
      <c r="F24" s="122" t="str">
        <f ca="1">IFERROR(VLOOKUP(TblP09[[#This Row],[Nivel]],INDIRECT(VLOOKUP(TblP09[[#This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IFERROR(VLOOKUP(TblP09[[#This Row],[Factor]],Tbl_ListFactores[],MATCH(B$15,Tbl_ListFactores[#Headers],0),0),"")</f>
        <v>zz</v>
      </c>
      <c r="C25" s="122" t="str">
        <f>IFERROR(VLOOKUP(TblP09[[#This Row],[Factor]],Tbl_ListFactores[],MATCH(C$15,Tbl_ListFactores[#Headers],0),0),"")</f>
        <v/>
      </c>
      <c r="D25" s="122" t="str">
        <f>IFERROR(VLOOKUP(TblP09[[#This Row],[Factor]],Tbl_ListFactores[],MATCH(D$15,Tbl_ListFactores[#Headers],0),0),"")</f>
        <v/>
      </c>
      <c r="E25" s="253"/>
      <c r="F25" s="122" t="str">
        <f ca="1">IFERROR(VLOOKUP(TblP09[[#This Row],[Nivel]],INDIRECT(VLOOKUP(TblP09[[#This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IFERROR(VLOOKUP(TblP09[[#This Row],[Factor]],Tbl_ListFactores[],MATCH(B$15,Tbl_ListFactores[#Headers],0),0),"")</f>
        <v>zz</v>
      </c>
      <c r="C26" s="122" t="str">
        <f>IFERROR(VLOOKUP(TblP09[[#This Row],[Factor]],Tbl_ListFactores[],MATCH(C$15,Tbl_ListFactores[#Headers],0),0),"")</f>
        <v/>
      </c>
      <c r="D26" s="122" t="str">
        <f>IFERROR(VLOOKUP(TblP09[[#This Row],[Factor]],Tbl_ListFactores[],MATCH(D$15,Tbl_ListFactores[#Headers],0),0),"")</f>
        <v/>
      </c>
      <c r="E26" s="253"/>
      <c r="F26" s="122" t="str">
        <f ca="1">IFERROR(VLOOKUP(TblP09[[#This Row],[Nivel]],INDIRECT(VLOOKUP(TblP09[[#This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IFERROR(VLOOKUP(TblP09[[#This Row],[Factor]],Tbl_ListFactores[],MATCH(B$15,Tbl_ListFactores[#Headers],0),0),"")</f>
        <v>zz</v>
      </c>
      <c r="C27" s="122" t="str">
        <f>IFERROR(VLOOKUP(TblP09[[#This Row],[Factor]],Tbl_ListFactores[],MATCH(C$15,Tbl_ListFactores[#Headers],0),0),"")</f>
        <v/>
      </c>
      <c r="D27" s="122" t="str">
        <f>IFERROR(VLOOKUP(TblP09[[#This Row],[Factor]],Tbl_ListFactores[],MATCH(D$15,Tbl_ListFactores[#Headers],0),0),"")</f>
        <v/>
      </c>
      <c r="E27" s="253"/>
      <c r="F27" s="122" t="str">
        <f ca="1">IFERROR(VLOOKUP(TblP09[[#This Row],[Nivel]],INDIRECT(VLOOKUP(TblP09[[#This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IFERROR(VLOOKUP(TblP09[[#This Row],[Factor]],Tbl_ListFactores[],MATCH(B$15,Tbl_ListFactores[#Headers],0),0),"")</f>
        <v>zz</v>
      </c>
      <c r="C28" s="122" t="str">
        <f>IFERROR(VLOOKUP(TblP09[[#This Row],[Factor]],Tbl_ListFactores[],MATCH(C$15,Tbl_ListFactores[#Headers],0),0),"")</f>
        <v/>
      </c>
      <c r="D28" s="122" t="str">
        <f>IFERROR(VLOOKUP(TblP09[[#This Row],[Factor]],Tbl_ListFactores[],MATCH(D$15,Tbl_ListFactores[#Headers],0),0),"")</f>
        <v/>
      </c>
      <c r="E28" s="253"/>
      <c r="F28" s="122" t="str">
        <f ca="1">IFERROR(VLOOKUP(TblP09[[#This Row],[Nivel]],INDIRECT(VLOOKUP(TblP09[[#This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IFERROR(VLOOKUP(TblP09[[#This Row],[Factor]],Tbl_ListFactores[],MATCH(B$15,Tbl_ListFactores[#Headers],0),0),"")</f>
        <v>zz</v>
      </c>
      <c r="C29" s="122" t="str">
        <f>IFERROR(VLOOKUP(TblP09[[#This Row],[Factor]],Tbl_ListFactores[],MATCH(C$15,Tbl_ListFactores[#Headers],0),0),"")</f>
        <v/>
      </c>
      <c r="D29" s="122" t="str">
        <f>IFERROR(VLOOKUP(TblP09[[#This Row],[Factor]],Tbl_ListFactores[],MATCH(D$15,Tbl_ListFactores[#Headers],0),0),"")</f>
        <v/>
      </c>
      <c r="E29" s="253"/>
      <c r="F29" s="122" t="str">
        <f ca="1">IFERROR(VLOOKUP(TblP09[[#This Row],[Nivel]],INDIRECT(VLOOKUP(TblP09[[#This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IFERROR(VLOOKUP(TblP09[[#This Row],[Factor]],Tbl_ListFactores[],MATCH(B$15,Tbl_ListFactores[#Headers],0),0),"")</f>
        <v>zz</v>
      </c>
      <c r="C30" s="122" t="str">
        <f>IFERROR(VLOOKUP(TblP09[[#This Row],[Factor]],Tbl_ListFactores[],MATCH(C$15,Tbl_ListFactores[#Headers],0),0),"")</f>
        <v/>
      </c>
      <c r="D30" s="122" t="str">
        <f>IFERROR(VLOOKUP(TblP09[[#This Row],[Factor]],Tbl_ListFactores[],MATCH(D$15,Tbl_ListFactores[#Headers],0),0),"")</f>
        <v/>
      </c>
      <c r="E30" s="253"/>
      <c r="F30" s="122" t="str">
        <f ca="1">IFERROR(VLOOKUP(TblP09[[#This Row],[Nivel]],INDIRECT(VLOOKUP(TblP09[[#This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IFERROR(VLOOKUP(TblP09[[#This Row],[Factor]],Tbl_ListFactores[],MATCH(B$15,Tbl_ListFactores[#Headers],0),0),"")</f>
        <v>zz</v>
      </c>
      <c r="C31" s="122" t="str">
        <f>IFERROR(VLOOKUP(TblP09[[#This Row],[Factor]],Tbl_ListFactores[],MATCH(C$15,Tbl_ListFactores[#Headers],0),0),"")</f>
        <v/>
      </c>
      <c r="D31" s="122" t="str">
        <f>IFERROR(VLOOKUP(TblP09[[#This Row],[Factor]],Tbl_ListFactores[],MATCH(D$15,Tbl_ListFactores[#Headers],0),0),"")</f>
        <v/>
      </c>
      <c r="E31" s="253"/>
      <c r="F31" s="122" t="str">
        <f ca="1">IFERROR(VLOOKUP(TblP09[[#This Row],[Nivel]],INDIRECT(VLOOKUP(TblP09[[#This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IFERROR(VLOOKUP(TblP09[[#This Row],[Factor]],Tbl_ListFactores[],MATCH(B$15,Tbl_ListFactores[#Headers],0),0),"")</f>
        <v>zz</v>
      </c>
      <c r="C32" s="122" t="str">
        <f>IFERROR(VLOOKUP(TblP09[[#This Row],[Factor]],Tbl_ListFactores[],MATCH(C$15,Tbl_ListFactores[#Headers],0),0),"")</f>
        <v/>
      </c>
      <c r="D32" s="122" t="str">
        <f>IFERROR(VLOOKUP(TblP09[[#This Row],[Factor]],Tbl_ListFactores[],MATCH(D$15,Tbl_ListFactores[#Headers],0),0),"")</f>
        <v/>
      </c>
      <c r="E32" s="253"/>
      <c r="F32" s="122" t="str">
        <f ca="1">IFERROR(VLOOKUP(TblP09[[#This Row],[Nivel]],INDIRECT(VLOOKUP(TblP09[[#This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IFERROR(VLOOKUP(TblP09[[#This Row],[Factor]],Tbl_ListFactores[],MATCH(B$15,Tbl_ListFactores[#Headers],0),0),"")</f>
        <v>zz</v>
      </c>
      <c r="C33" s="122" t="str">
        <f>IFERROR(VLOOKUP(TblP09[[#This Row],[Factor]],Tbl_ListFactores[],MATCH(C$15,Tbl_ListFactores[#Headers],0),0),"")</f>
        <v/>
      </c>
      <c r="D33" s="122" t="str">
        <f>IFERROR(VLOOKUP(TblP09[[#This Row],[Factor]],Tbl_ListFactores[],MATCH(D$15,Tbl_ListFactores[#Headers],0),0),"")</f>
        <v/>
      </c>
      <c r="E33" s="253"/>
      <c r="F33" s="122" t="str">
        <f ca="1">IFERROR(VLOOKUP(TblP09[[#This Row],[Nivel]],INDIRECT(VLOOKUP(TblP09[[#This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IFERROR(VLOOKUP(TblP09[[#This Row],[Factor]],Tbl_ListFactores[],MATCH(B$15,Tbl_ListFactores[#Headers],0),0),"")</f>
        <v>zz</v>
      </c>
      <c r="C34" s="122" t="str">
        <f>IFERROR(VLOOKUP(TblP09[[#This Row],[Factor]],Tbl_ListFactores[],MATCH(C$15,Tbl_ListFactores[#Headers],0),0),"")</f>
        <v/>
      </c>
      <c r="D34" s="122" t="str">
        <f>IFERROR(VLOOKUP(TblP09[[#This Row],[Factor]],Tbl_ListFactores[],MATCH(D$15,Tbl_ListFactores[#Headers],0),0),"")</f>
        <v/>
      </c>
      <c r="E34" s="253"/>
      <c r="F34" s="122" t="str">
        <f ca="1">IFERROR(VLOOKUP(TblP09[[#This Row],[Nivel]],INDIRECT(VLOOKUP(TblP09[[#This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IFERROR(VLOOKUP(TblP09[[#This Row],[Factor]],Tbl_ListFactores[],MATCH(B$15,Tbl_ListFactores[#Headers],0),0),"")</f>
        <v>zz</v>
      </c>
      <c r="C35" s="122" t="str">
        <f>IFERROR(VLOOKUP(TblP09[[#This Row],[Factor]],Tbl_ListFactores[],MATCH(C$15,Tbl_ListFactores[#Headers],0),0),"")</f>
        <v/>
      </c>
      <c r="D35" s="122" t="str">
        <f>IFERROR(VLOOKUP(TblP09[[#This Row],[Factor]],Tbl_ListFactores[],MATCH(D$15,Tbl_ListFactores[#Headers],0),0),"")</f>
        <v/>
      </c>
      <c r="E35" s="253"/>
      <c r="F35" s="122" t="str">
        <f ca="1">IFERROR(VLOOKUP(TblP09[[#This Row],[Nivel]],INDIRECT(VLOOKUP(TblP09[[#This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IFERROR(VLOOKUP(TblP09[[#This Row],[Factor]],Tbl_ListFactores[],MATCH(B$15,Tbl_ListFactores[#Headers],0),0),"")</f>
        <v>zz</v>
      </c>
      <c r="C36" s="122" t="str">
        <f>IFERROR(VLOOKUP(TblP09[[#This Row],[Factor]],Tbl_ListFactores[],MATCH(C$15,Tbl_ListFactores[#Headers],0),0),"")</f>
        <v/>
      </c>
      <c r="D36" s="122" t="str">
        <f>IFERROR(VLOOKUP(TblP09[[#This Row],[Factor]],Tbl_ListFactores[],MATCH(D$15,Tbl_ListFactores[#Headers],0),0),"")</f>
        <v/>
      </c>
      <c r="E36" s="253"/>
      <c r="F36" s="122" t="str">
        <f ca="1">IFERROR(VLOOKUP(TblP09[[#This Row],[Nivel]],INDIRECT(VLOOKUP(TblP09[[#This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IFERROR(VLOOKUP(TblP09[[#This Row],[Factor]],Tbl_ListFactores[],MATCH(B$15,Tbl_ListFactores[#Headers],0),0),"")</f>
        <v>zz</v>
      </c>
      <c r="C37" s="122" t="str">
        <f>IFERROR(VLOOKUP(TblP09[[#This Row],[Factor]],Tbl_ListFactores[],MATCH(C$15,Tbl_ListFactores[#Headers],0),0),"")</f>
        <v/>
      </c>
      <c r="D37" s="122" t="str">
        <f>IFERROR(VLOOKUP(TblP09[[#This Row],[Factor]],Tbl_ListFactores[],MATCH(D$15,Tbl_ListFactores[#Headers],0),0),"")</f>
        <v/>
      </c>
      <c r="E37" s="253"/>
      <c r="F37" s="122" t="str">
        <f ca="1">IFERROR(VLOOKUP(TblP09[[#This Row],[Nivel]],INDIRECT(VLOOKUP(TblP09[[#This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IFERROR(VLOOKUP(TblP09[[#This Row],[Factor]],Tbl_ListFactores[],MATCH(B$15,Tbl_ListFactores[#Headers],0),0),"")</f>
        <v>zz</v>
      </c>
      <c r="C38" s="122" t="str">
        <f>IFERROR(VLOOKUP(TblP09[[#This Row],[Factor]],Tbl_ListFactores[],MATCH(C$15,Tbl_ListFactores[#Headers],0),0),"")</f>
        <v/>
      </c>
      <c r="D38" s="122" t="str">
        <f>IFERROR(VLOOKUP(TblP09[[#This Row],[Factor]],Tbl_ListFactores[],MATCH(D$15,Tbl_ListFactores[#Headers],0),0),"")</f>
        <v/>
      </c>
      <c r="E38" s="253"/>
      <c r="F38" s="122" t="str">
        <f ca="1">IFERROR(VLOOKUP(TblP09[[#This Row],[Nivel]],INDIRECT(VLOOKUP(TblP09[[#This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IFERROR(VLOOKUP(TblP09[[#This Row],[Factor]],Tbl_ListFactores[],MATCH(B$15,Tbl_ListFactores[#Headers],0),0),"")</f>
        <v>zz</v>
      </c>
      <c r="C39" s="122" t="str">
        <f>IFERROR(VLOOKUP(TblP09[[#This Row],[Factor]],Tbl_ListFactores[],MATCH(C$15,Tbl_ListFactores[#Headers],0),0),"")</f>
        <v/>
      </c>
      <c r="D39" s="122" t="str">
        <f>IFERROR(VLOOKUP(TblP09[[#This Row],[Factor]],Tbl_ListFactores[],MATCH(D$15,Tbl_ListFactores[#Headers],0),0),"")</f>
        <v/>
      </c>
      <c r="E39" s="253"/>
      <c r="F39" s="122" t="str">
        <f ca="1">IFERROR(VLOOKUP(TblP09[[#This Row],[Nivel]],INDIRECT(VLOOKUP(TblP09[[#This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IFERROR(VLOOKUP(TblP09[[#This Row],[Factor]],Tbl_ListFactores[],MATCH(B$15,Tbl_ListFactores[#Headers],0),0),"")</f>
        <v>zz</v>
      </c>
      <c r="C40" s="122" t="str">
        <f>IFERROR(VLOOKUP(TblP09[[#This Row],[Factor]],Tbl_ListFactores[],MATCH(C$15,Tbl_ListFactores[#Headers],0),0),"")</f>
        <v/>
      </c>
      <c r="D40" s="122" t="str">
        <f>IFERROR(VLOOKUP(TblP09[[#This Row],[Factor]],Tbl_ListFactores[],MATCH(D$15,Tbl_ListFactores[#Headers],0),0),"")</f>
        <v/>
      </c>
      <c r="E40" s="253"/>
      <c r="F40" s="122" t="str">
        <f ca="1">IFERROR(VLOOKUP(TblP09[[#This Row],[Nivel]],INDIRECT(VLOOKUP(TblP09[[#This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IFERROR(VLOOKUP(TblP09[[#This Row],[Factor]],Tbl_ListFactores[],MATCH(B$15,Tbl_ListFactores[#Headers],0),0),"")</f>
        <v>zz</v>
      </c>
      <c r="C41" s="122" t="str">
        <f>IFERROR(VLOOKUP(TblP09[[#This Row],[Factor]],Tbl_ListFactores[],MATCH(C$15,Tbl_ListFactores[#Headers],0),0),"")</f>
        <v/>
      </c>
      <c r="D41" s="122" t="str">
        <f>IFERROR(VLOOKUP(TblP09[[#This Row],[Factor]],Tbl_ListFactores[],MATCH(D$15,Tbl_ListFactores[#Headers],0),0),"")</f>
        <v/>
      </c>
      <c r="E41" s="253"/>
      <c r="F41" s="122" t="str">
        <f ca="1">IFERROR(VLOOKUP(TblP09[[#This Row],[Nivel]],INDIRECT(VLOOKUP(TblP09[[#This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IFERROR(VLOOKUP(TblP09[[#This Row],[Factor]],Tbl_ListFactores[],MATCH(B$15,Tbl_ListFactores[#Headers],0),0),"")</f>
        <v>zz</v>
      </c>
      <c r="C42" s="122" t="str">
        <f>IFERROR(VLOOKUP(TblP09[[#This Row],[Factor]],Tbl_ListFactores[],MATCH(C$15,Tbl_ListFactores[#Headers],0),0),"")</f>
        <v/>
      </c>
      <c r="D42" s="122" t="str">
        <f>IFERROR(VLOOKUP(TblP09[[#This Row],[Factor]],Tbl_ListFactores[],MATCH(D$15,Tbl_ListFactores[#Headers],0),0),"")</f>
        <v/>
      </c>
      <c r="E42" s="253"/>
      <c r="F42" s="122" t="str">
        <f ca="1">IFERROR(VLOOKUP(TblP09[[#This Row],[Nivel]],INDIRECT(VLOOKUP(TblP09[[#This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IFERROR(VLOOKUP(TblP09[[#This Row],[Factor]],Tbl_ListFactores[],MATCH(B$15,Tbl_ListFactores[#Headers],0),0),"")</f>
        <v>zz</v>
      </c>
      <c r="C43" s="122" t="str">
        <f>IFERROR(VLOOKUP(TblP09[[#This Row],[Factor]],Tbl_ListFactores[],MATCH(C$15,Tbl_ListFactores[#Headers],0),0),"")</f>
        <v/>
      </c>
      <c r="D43" s="122" t="str">
        <f>IFERROR(VLOOKUP(TblP09[[#This Row],[Factor]],Tbl_ListFactores[],MATCH(D$15,Tbl_ListFactores[#Headers],0),0),"")</f>
        <v/>
      </c>
      <c r="E43" s="253"/>
      <c r="F43" s="122" t="str">
        <f ca="1">IFERROR(VLOOKUP(TblP09[[#This Row],[Nivel]],INDIRECT(VLOOKUP(TblP09[[#This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IFERROR(VLOOKUP(TblP09[[#This Row],[Factor]],Tbl_ListFactores[],MATCH(B$15,Tbl_ListFactores[#Headers],0),0),"")</f>
        <v>zz</v>
      </c>
      <c r="C44" s="122" t="str">
        <f>IFERROR(VLOOKUP(TblP09[[#This Row],[Factor]],Tbl_ListFactores[],MATCH(C$15,Tbl_ListFactores[#Headers],0),0),"")</f>
        <v/>
      </c>
      <c r="D44" s="122" t="str">
        <f>IFERROR(VLOOKUP(TblP09[[#This Row],[Factor]],Tbl_ListFactores[],MATCH(D$15,Tbl_ListFactores[#Headers],0),0),"")</f>
        <v/>
      </c>
      <c r="E44" s="253"/>
      <c r="F44" s="122" t="str">
        <f ca="1">IFERROR(VLOOKUP(TblP09[[#This Row],[Nivel]],INDIRECT(VLOOKUP(TblP09[[#This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IFERROR(VLOOKUP(TblP09[[#This Row],[Factor]],Tbl_ListFactores[],MATCH(B$15,Tbl_ListFactores[#Headers],0),0),"")</f>
        <v>zz</v>
      </c>
      <c r="C45" s="122" t="str">
        <f>IFERROR(VLOOKUP(TblP09[[#This Row],[Factor]],Tbl_ListFactores[],MATCH(C$15,Tbl_ListFactores[#Headers],0),0),"")</f>
        <v/>
      </c>
      <c r="D45" s="122" t="str">
        <f>IFERROR(VLOOKUP(TblP09[[#This Row],[Factor]],Tbl_ListFactores[],MATCH(D$15,Tbl_ListFactores[#Headers],0),0),"")</f>
        <v/>
      </c>
      <c r="E45" s="253"/>
      <c r="F45" s="122" t="str">
        <f ca="1">IFERROR(VLOOKUP(TblP09[[#This Row],[Nivel]],INDIRECT(VLOOKUP(TblP09[[#This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61" priority="2">
      <formula>AND($C16&lt;&gt;"",ISBLANK($E16),$D$1&lt;&gt;0)</formula>
    </cfRule>
  </conditionalFormatting>
  <conditionalFormatting sqref="B16:B45">
    <cfRule type="cellIs" dxfId="460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3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69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IF(AND(COUNTBLANK(TblP10[Nivel])&lt;&gt;COUNTBLANK(TblP10[Nombre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IFERROR(VLOOKUP(TblP10[[#This Row],[Factor]],Tbl_ListFactores[],MATCH(B$15,Tbl_ListFactores[#Headers],0),0),"")</f>
        <v>zz</v>
      </c>
      <c r="C16" s="122" t="str">
        <f>IFERROR(VLOOKUP(TblP10[[#This Row],[Factor]],Tbl_ListFactores[],MATCH(C$15,Tbl_ListFactores[#Headers],0),0),"")</f>
        <v/>
      </c>
      <c r="D16" s="122" t="str">
        <f>IFERROR(VLOOKUP(TblP10[[#This Row],[Factor]],Tbl_ListFactores[],MATCH(D$15,Tbl_ListFactores[#Headers],0),0),"")</f>
        <v/>
      </c>
      <c r="E16" s="253"/>
      <c r="F16" s="122" t="str">
        <f ca="1">IFERROR(VLOOKUP(TblP10[[#This Row],[Nivel]],INDIRECT(VLOOKUP(TblP10[[#This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IFERROR(VLOOKUP(TblP10[[#This Row],[Factor]],Tbl_ListFactores[],MATCH(B$15,Tbl_ListFactores[#Headers],0),0),"")</f>
        <v>zz</v>
      </c>
      <c r="C17" s="122" t="str">
        <f>IFERROR(VLOOKUP(TblP10[[#This Row],[Factor]],Tbl_ListFactores[],MATCH(C$15,Tbl_ListFactores[#Headers],0),0),"")</f>
        <v/>
      </c>
      <c r="D17" s="122" t="str">
        <f>IFERROR(VLOOKUP(TblP10[[#This Row],[Factor]],Tbl_ListFactores[],MATCH(D$15,Tbl_ListFactores[#Headers],0),0),"")</f>
        <v/>
      </c>
      <c r="E17" s="253"/>
      <c r="F17" s="122" t="str">
        <f ca="1">IFERROR(VLOOKUP(TblP10[[#This Row],[Nivel]],INDIRECT(VLOOKUP(TblP10[[#This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IFERROR(VLOOKUP(TblP10[[#This Row],[Factor]],Tbl_ListFactores[],MATCH(B$15,Tbl_ListFactores[#Headers],0),0),"")</f>
        <v>zz</v>
      </c>
      <c r="C18" s="122" t="str">
        <f>IFERROR(VLOOKUP(TblP10[[#This Row],[Factor]],Tbl_ListFactores[],MATCH(C$15,Tbl_ListFactores[#Headers],0),0),"")</f>
        <v/>
      </c>
      <c r="D18" s="122" t="str">
        <f>IFERROR(VLOOKUP(TblP10[[#This Row],[Factor]],Tbl_ListFactores[],MATCH(D$15,Tbl_ListFactores[#Headers],0),0),"")</f>
        <v/>
      </c>
      <c r="E18" s="253"/>
      <c r="F18" s="122" t="str">
        <f ca="1">IFERROR(VLOOKUP(TblP10[[#This Row],[Nivel]],INDIRECT(VLOOKUP(TblP10[[#This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IFERROR(VLOOKUP(TblP10[[#This Row],[Factor]],Tbl_ListFactores[],MATCH(B$15,Tbl_ListFactores[#Headers],0),0),"")</f>
        <v>zz</v>
      </c>
      <c r="C19" s="122" t="str">
        <f>IFERROR(VLOOKUP(TblP10[[#This Row],[Factor]],Tbl_ListFactores[],MATCH(C$15,Tbl_ListFactores[#Headers],0),0),"")</f>
        <v/>
      </c>
      <c r="D19" s="122" t="str">
        <f>IFERROR(VLOOKUP(TblP10[[#This Row],[Factor]],Tbl_ListFactores[],MATCH(D$15,Tbl_ListFactores[#Headers],0),0),"")</f>
        <v/>
      </c>
      <c r="E19" s="253"/>
      <c r="F19" s="122" t="str">
        <f ca="1">IFERROR(VLOOKUP(TblP10[[#This Row],[Nivel]],INDIRECT(VLOOKUP(TblP10[[#This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IFERROR(VLOOKUP(TblP10[[#This Row],[Factor]],Tbl_ListFactores[],MATCH(B$15,Tbl_ListFactores[#Headers],0),0),"")</f>
        <v>zz</v>
      </c>
      <c r="C20" s="122" t="str">
        <f>IFERROR(VLOOKUP(TblP10[[#This Row],[Factor]],Tbl_ListFactores[],MATCH(C$15,Tbl_ListFactores[#Headers],0),0),"")</f>
        <v/>
      </c>
      <c r="D20" s="122" t="str">
        <f>IFERROR(VLOOKUP(TblP10[[#This Row],[Factor]],Tbl_ListFactores[],MATCH(D$15,Tbl_ListFactores[#Headers],0),0),"")</f>
        <v/>
      </c>
      <c r="E20" s="253"/>
      <c r="F20" s="122" t="str">
        <f ca="1">IFERROR(VLOOKUP(TblP10[[#This Row],[Nivel]],INDIRECT(VLOOKUP(TblP10[[#This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IFERROR(VLOOKUP(TblP10[[#This Row],[Factor]],Tbl_ListFactores[],MATCH(B$15,Tbl_ListFactores[#Headers],0),0),"")</f>
        <v>zz</v>
      </c>
      <c r="C21" s="122" t="str">
        <f>IFERROR(VLOOKUP(TblP10[[#This Row],[Factor]],Tbl_ListFactores[],MATCH(C$15,Tbl_ListFactores[#Headers],0),0),"")</f>
        <v/>
      </c>
      <c r="D21" s="122" t="str">
        <f>IFERROR(VLOOKUP(TblP10[[#This Row],[Factor]],Tbl_ListFactores[],MATCH(D$15,Tbl_ListFactores[#Headers],0),0),"")</f>
        <v/>
      </c>
      <c r="E21" s="253"/>
      <c r="F21" s="122" t="str">
        <f ca="1">IFERROR(VLOOKUP(TblP10[[#This Row],[Nivel]],INDIRECT(VLOOKUP(TblP10[[#This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IFERROR(VLOOKUP(TblP10[[#This Row],[Factor]],Tbl_ListFactores[],MATCH(B$15,Tbl_ListFactores[#Headers],0),0),"")</f>
        <v>zz</v>
      </c>
      <c r="C22" s="122" t="str">
        <f>IFERROR(VLOOKUP(TblP10[[#This Row],[Factor]],Tbl_ListFactores[],MATCH(C$15,Tbl_ListFactores[#Headers],0),0),"")</f>
        <v/>
      </c>
      <c r="D22" s="122" t="str">
        <f>IFERROR(VLOOKUP(TblP10[[#This Row],[Factor]],Tbl_ListFactores[],MATCH(D$15,Tbl_ListFactores[#Headers],0),0),"")</f>
        <v/>
      </c>
      <c r="E22" s="253"/>
      <c r="F22" s="122" t="str">
        <f ca="1">IFERROR(VLOOKUP(TblP10[[#This Row],[Nivel]],INDIRECT(VLOOKUP(TblP10[[#This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IFERROR(VLOOKUP(TblP10[[#This Row],[Factor]],Tbl_ListFactores[],MATCH(B$15,Tbl_ListFactores[#Headers],0),0),"")</f>
        <v>zz</v>
      </c>
      <c r="C23" s="122" t="str">
        <f>IFERROR(VLOOKUP(TblP10[[#This Row],[Factor]],Tbl_ListFactores[],MATCH(C$15,Tbl_ListFactores[#Headers],0),0),"")</f>
        <v/>
      </c>
      <c r="D23" s="122" t="str">
        <f>IFERROR(VLOOKUP(TblP10[[#This Row],[Factor]],Tbl_ListFactores[],MATCH(D$15,Tbl_ListFactores[#Headers],0),0),"")</f>
        <v/>
      </c>
      <c r="E23" s="253"/>
      <c r="F23" s="122" t="str">
        <f ca="1">IFERROR(VLOOKUP(TblP10[[#This Row],[Nivel]],INDIRECT(VLOOKUP(TblP10[[#This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IFERROR(VLOOKUP(TblP10[[#This Row],[Factor]],Tbl_ListFactores[],MATCH(B$15,Tbl_ListFactores[#Headers],0),0),"")</f>
        <v>zz</v>
      </c>
      <c r="C24" s="122" t="str">
        <f>IFERROR(VLOOKUP(TblP10[[#This Row],[Factor]],Tbl_ListFactores[],MATCH(C$15,Tbl_ListFactores[#Headers],0),0),"")</f>
        <v/>
      </c>
      <c r="D24" s="122" t="str">
        <f>IFERROR(VLOOKUP(TblP10[[#This Row],[Factor]],Tbl_ListFactores[],MATCH(D$15,Tbl_ListFactores[#Headers],0),0),"")</f>
        <v/>
      </c>
      <c r="E24" s="253"/>
      <c r="F24" s="122" t="str">
        <f ca="1">IFERROR(VLOOKUP(TblP10[[#This Row],[Nivel]],INDIRECT(VLOOKUP(TblP10[[#This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IFERROR(VLOOKUP(TblP10[[#This Row],[Factor]],Tbl_ListFactores[],MATCH(B$15,Tbl_ListFactores[#Headers],0),0),"")</f>
        <v>zz</v>
      </c>
      <c r="C25" s="122" t="str">
        <f>IFERROR(VLOOKUP(TblP10[[#This Row],[Factor]],Tbl_ListFactores[],MATCH(C$15,Tbl_ListFactores[#Headers],0),0),"")</f>
        <v/>
      </c>
      <c r="D25" s="122" t="str">
        <f>IFERROR(VLOOKUP(TblP10[[#This Row],[Factor]],Tbl_ListFactores[],MATCH(D$15,Tbl_ListFactores[#Headers],0),0),"")</f>
        <v/>
      </c>
      <c r="E25" s="253"/>
      <c r="F25" s="122" t="str">
        <f ca="1">IFERROR(VLOOKUP(TblP10[[#This Row],[Nivel]],INDIRECT(VLOOKUP(TblP10[[#This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IFERROR(VLOOKUP(TblP10[[#This Row],[Factor]],Tbl_ListFactores[],MATCH(B$15,Tbl_ListFactores[#Headers],0),0),"")</f>
        <v>zz</v>
      </c>
      <c r="C26" s="122" t="str">
        <f>IFERROR(VLOOKUP(TblP10[[#This Row],[Factor]],Tbl_ListFactores[],MATCH(C$15,Tbl_ListFactores[#Headers],0),0),"")</f>
        <v/>
      </c>
      <c r="D26" s="122" t="str">
        <f>IFERROR(VLOOKUP(TblP10[[#This Row],[Factor]],Tbl_ListFactores[],MATCH(D$15,Tbl_ListFactores[#Headers],0),0),"")</f>
        <v/>
      </c>
      <c r="E26" s="253"/>
      <c r="F26" s="122" t="str">
        <f ca="1">IFERROR(VLOOKUP(TblP10[[#This Row],[Nivel]],INDIRECT(VLOOKUP(TblP10[[#This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IFERROR(VLOOKUP(TblP10[[#This Row],[Factor]],Tbl_ListFactores[],MATCH(B$15,Tbl_ListFactores[#Headers],0),0),"")</f>
        <v>zz</v>
      </c>
      <c r="C27" s="122" t="str">
        <f>IFERROR(VLOOKUP(TblP10[[#This Row],[Factor]],Tbl_ListFactores[],MATCH(C$15,Tbl_ListFactores[#Headers],0),0),"")</f>
        <v/>
      </c>
      <c r="D27" s="122" t="str">
        <f>IFERROR(VLOOKUP(TblP10[[#This Row],[Factor]],Tbl_ListFactores[],MATCH(D$15,Tbl_ListFactores[#Headers],0),0),"")</f>
        <v/>
      </c>
      <c r="E27" s="253"/>
      <c r="F27" s="122" t="str">
        <f ca="1">IFERROR(VLOOKUP(TblP10[[#This Row],[Nivel]],INDIRECT(VLOOKUP(TblP10[[#This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IFERROR(VLOOKUP(TblP10[[#This Row],[Factor]],Tbl_ListFactores[],MATCH(B$15,Tbl_ListFactores[#Headers],0),0),"")</f>
        <v>zz</v>
      </c>
      <c r="C28" s="122" t="str">
        <f>IFERROR(VLOOKUP(TblP10[[#This Row],[Factor]],Tbl_ListFactores[],MATCH(C$15,Tbl_ListFactores[#Headers],0),0),"")</f>
        <v/>
      </c>
      <c r="D28" s="122" t="str">
        <f>IFERROR(VLOOKUP(TblP10[[#This Row],[Factor]],Tbl_ListFactores[],MATCH(D$15,Tbl_ListFactores[#Headers],0),0),"")</f>
        <v/>
      </c>
      <c r="E28" s="253"/>
      <c r="F28" s="122" t="str">
        <f ca="1">IFERROR(VLOOKUP(TblP10[[#This Row],[Nivel]],INDIRECT(VLOOKUP(TblP10[[#This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IFERROR(VLOOKUP(TblP10[[#This Row],[Factor]],Tbl_ListFactores[],MATCH(B$15,Tbl_ListFactores[#Headers],0),0),"")</f>
        <v>zz</v>
      </c>
      <c r="C29" s="122" t="str">
        <f>IFERROR(VLOOKUP(TblP10[[#This Row],[Factor]],Tbl_ListFactores[],MATCH(C$15,Tbl_ListFactores[#Headers],0),0),"")</f>
        <v/>
      </c>
      <c r="D29" s="122" t="str">
        <f>IFERROR(VLOOKUP(TblP10[[#This Row],[Factor]],Tbl_ListFactores[],MATCH(D$15,Tbl_ListFactores[#Headers],0),0),"")</f>
        <v/>
      </c>
      <c r="E29" s="253"/>
      <c r="F29" s="122" t="str">
        <f ca="1">IFERROR(VLOOKUP(TblP10[[#This Row],[Nivel]],INDIRECT(VLOOKUP(TblP10[[#This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IFERROR(VLOOKUP(TblP10[[#This Row],[Factor]],Tbl_ListFactores[],MATCH(B$15,Tbl_ListFactores[#Headers],0),0),"")</f>
        <v>zz</v>
      </c>
      <c r="C30" s="122" t="str">
        <f>IFERROR(VLOOKUP(TblP10[[#This Row],[Factor]],Tbl_ListFactores[],MATCH(C$15,Tbl_ListFactores[#Headers],0),0),"")</f>
        <v/>
      </c>
      <c r="D30" s="122" t="str">
        <f>IFERROR(VLOOKUP(TblP10[[#This Row],[Factor]],Tbl_ListFactores[],MATCH(D$15,Tbl_ListFactores[#Headers],0),0),"")</f>
        <v/>
      </c>
      <c r="E30" s="253"/>
      <c r="F30" s="122" t="str">
        <f ca="1">IFERROR(VLOOKUP(TblP10[[#This Row],[Nivel]],INDIRECT(VLOOKUP(TblP10[[#This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IFERROR(VLOOKUP(TblP10[[#This Row],[Factor]],Tbl_ListFactores[],MATCH(B$15,Tbl_ListFactores[#Headers],0),0),"")</f>
        <v>zz</v>
      </c>
      <c r="C31" s="122" t="str">
        <f>IFERROR(VLOOKUP(TblP10[[#This Row],[Factor]],Tbl_ListFactores[],MATCH(C$15,Tbl_ListFactores[#Headers],0),0),"")</f>
        <v/>
      </c>
      <c r="D31" s="122" t="str">
        <f>IFERROR(VLOOKUP(TblP10[[#This Row],[Factor]],Tbl_ListFactores[],MATCH(D$15,Tbl_ListFactores[#Headers],0),0),"")</f>
        <v/>
      </c>
      <c r="E31" s="253"/>
      <c r="F31" s="122" t="str">
        <f ca="1">IFERROR(VLOOKUP(TblP10[[#This Row],[Nivel]],INDIRECT(VLOOKUP(TblP10[[#This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IFERROR(VLOOKUP(TblP10[[#This Row],[Factor]],Tbl_ListFactores[],MATCH(B$15,Tbl_ListFactores[#Headers],0),0),"")</f>
        <v>zz</v>
      </c>
      <c r="C32" s="122" t="str">
        <f>IFERROR(VLOOKUP(TblP10[[#This Row],[Factor]],Tbl_ListFactores[],MATCH(C$15,Tbl_ListFactores[#Headers],0),0),"")</f>
        <v/>
      </c>
      <c r="D32" s="122" t="str">
        <f>IFERROR(VLOOKUP(TblP10[[#This Row],[Factor]],Tbl_ListFactores[],MATCH(D$15,Tbl_ListFactores[#Headers],0),0),"")</f>
        <v/>
      </c>
      <c r="E32" s="253"/>
      <c r="F32" s="122" t="str">
        <f ca="1">IFERROR(VLOOKUP(TblP10[[#This Row],[Nivel]],INDIRECT(VLOOKUP(TblP10[[#This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IFERROR(VLOOKUP(TblP10[[#This Row],[Factor]],Tbl_ListFactores[],MATCH(B$15,Tbl_ListFactores[#Headers],0),0),"")</f>
        <v>zz</v>
      </c>
      <c r="C33" s="122" t="str">
        <f>IFERROR(VLOOKUP(TblP10[[#This Row],[Factor]],Tbl_ListFactores[],MATCH(C$15,Tbl_ListFactores[#Headers],0),0),"")</f>
        <v/>
      </c>
      <c r="D33" s="122" t="str">
        <f>IFERROR(VLOOKUP(TblP10[[#This Row],[Factor]],Tbl_ListFactores[],MATCH(D$15,Tbl_ListFactores[#Headers],0),0),"")</f>
        <v/>
      </c>
      <c r="E33" s="253"/>
      <c r="F33" s="122" t="str">
        <f ca="1">IFERROR(VLOOKUP(TblP10[[#This Row],[Nivel]],INDIRECT(VLOOKUP(TblP10[[#This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IFERROR(VLOOKUP(TblP10[[#This Row],[Factor]],Tbl_ListFactores[],MATCH(B$15,Tbl_ListFactores[#Headers],0),0),"")</f>
        <v>zz</v>
      </c>
      <c r="C34" s="122" t="str">
        <f>IFERROR(VLOOKUP(TblP10[[#This Row],[Factor]],Tbl_ListFactores[],MATCH(C$15,Tbl_ListFactores[#Headers],0),0),"")</f>
        <v/>
      </c>
      <c r="D34" s="122" t="str">
        <f>IFERROR(VLOOKUP(TblP10[[#This Row],[Factor]],Tbl_ListFactores[],MATCH(D$15,Tbl_ListFactores[#Headers],0),0),"")</f>
        <v/>
      </c>
      <c r="E34" s="253"/>
      <c r="F34" s="122" t="str">
        <f ca="1">IFERROR(VLOOKUP(TblP10[[#This Row],[Nivel]],INDIRECT(VLOOKUP(TblP10[[#This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IFERROR(VLOOKUP(TblP10[[#This Row],[Factor]],Tbl_ListFactores[],MATCH(B$15,Tbl_ListFactores[#Headers],0),0),"")</f>
        <v>zz</v>
      </c>
      <c r="C35" s="122" t="str">
        <f>IFERROR(VLOOKUP(TblP10[[#This Row],[Factor]],Tbl_ListFactores[],MATCH(C$15,Tbl_ListFactores[#Headers],0),0),"")</f>
        <v/>
      </c>
      <c r="D35" s="122" t="str">
        <f>IFERROR(VLOOKUP(TblP10[[#This Row],[Factor]],Tbl_ListFactores[],MATCH(D$15,Tbl_ListFactores[#Headers],0),0),"")</f>
        <v/>
      </c>
      <c r="E35" s="253"/>
      <c r="F35" s="122" t="str">
        <f ca="1">IFERROR(VLOOKUP(TblP10[[#This Row],[Nivel]],INDIRECT(VLOOKUP(TblP10[[#This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IFERROR(VLOOKUP(TblP10[[#This Row],[Factor]],Tbl_ListFactores[],MATCH(B$15,Tbl_ListFactores[#Headers],0),0),"")</f>
        <v>zz</v>
      </c>
      <c r="C36" s="122" t="str">
        <f>IFERROR(VLOOKUP(TblP10[[#This Row],[Factor]],Tbl_ListFactores[],MATCH(C$15,Tbl_ListFactores[#Headers],0),0),"")</f>
        <v/>
      </c>
      <c r="D36" s="122" t="str">
        <f>IFERROR(VLOOKUP(TblP10[[#This Row],[Factor]],Tbl_ListFactores[],MATCH(D$15,Tbl_ListFactores[#Headers],0),0),"")</f>
        <v/>
      </c>
      <c r="E36" s="253"/>
      <c r="F36" s="122" t="str">
        <f ca="1">IFERROR(VLOOKUP(TblP10[[#This Row],[Nivel]],INDIRECT(VLOOKUP(TblP10[[#This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IFERROR(VLOOKUP(TblP10[[#This Row],[Factor]],Tbl_ListFactores[],MATCH(B$15,Tbl_ListFactores[#Headers],0),0),"")</f>
        <v>zz</v>
      </c>
      <c r="C37" s="122" t="str">
        <f>IFERROR(VLOOKUP(TblP10[[#This Row],[Factor]],Tbl_ListFactores[],MATCH(C$15,Tbl_ListFactores[#Headers],0),0),"")</f>
        <v/>
      </c>
      <c r="D37" s="122" t="str">
        <f>IFERROR(VLOOKUP(TblP10[[#This Row],[Factor]],Tbl_ListFactores[],MATCH(D$15,Tbl_ListFactores[#Headers],0),0),"")</f>
        <v/>
      </c>
      <c r="E37" s="253"/>
      <c r="F37" s="122" t="str">
        <f ca="1">IFERROR(VLOOKUP(TblP10[[#This Row],[Nivel]],INDIRECT(VLOOKUP(TblP10[[#This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IFERROR(VLOOKUP(TblP10[[#This Row],[Factor]],Tbl_ListFactores[],MATCH(B$15,Tbl_ListFactores[#Headers],0),0),"")</f>
        <v>zz</v>
      </c>
      <c r="C38" s="122" t="str">
        <f>IFERROR(VLOOKUP(TblP10[[#This Row],[Factor]],Tbl_ListFactores[],MATCH(C$15,Tbl_ListFactores[#Headers],0),0),"")</f>
        <v/>
      </c>
      <c r="D38" s="122" t="str">
        <f>IFERROR(VLOOKUP(TblP10[[#This Row],[Factor]],Tbl_ListFactores[],MATCH(D$15,Tbl_ListFactores[#Headers],0),0),"")</f>
        <v/>
      </c>
      <c r="E38" s="253"/>
      <c r="F38" s="122" t="str">
        <f ca="1">IFERROR(VLOOKUP(TblP10[[#This Row],[Nivel]],INDIRECT(VLOOKUP(TblP10[[#This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IFERROR(VLOOKUP(TblP10[[#This Row],[Factor]],Tbl_ListFactores[],MATCH(B$15,Tbl_ListFactores[#Headers],0),0),"")</f>
        <v>zz</v>
      </c>
      <c r="C39" s="122" t="str">
        <f>IFERROR(VLOOKUP(TblP10[[#This Row],[Factor]],Tbl_ListFactores[],MATCH(C$15,Tbl_ListFactores[#Headers],0),0),"")</f>
        <v/>
      </c>
      <c r="D39" s="122" t="str">
        <f>IFERROR(VLOOKUP(TblP10[[#This Row],[Factor]],Tbl_ListFactores[],MATCH(D$15,Tbl_ListFactores[#Headers],0),0),"")</f>
        <v/>
      </c>
      <c r="E39" s="253"/>
      <c r="F39" s="122" t="str">
        <f ca="1">IFERROR(VLOOKUP(TblP10[[#This Row],[Nivel]],INDIRECT(VLOOKUP(TblP10[[#This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IFERROR(VLOOKUP(TblP10[[#This Row],[Factor]],Tbl_ListFactores[],MATCH(B$15,Tbl_ListFactores[#Headers],0),0),"")</f>
        <v>zz</v>
      </c>
      <c r="C40" s="122" t="str">
        <f>IFERROR(VLOOKUP(TblP10[[#This Row],[Factor]],Tbl_ListFactores[],MATCH(C$15,Tbl_ListFactores[#Headers],0),0),"")</f>
        <v/>
      </c>
      <c r="D40" s="122" t="str">
        <f>IFERROR(VLOOKUP(TblP10[[#This Row],[Factor]],Tbl_ListFactores[],MATCH(D$15,Tbl_ListFactores[#Headers],0),0),"")</f>
        <v/>
      </c>
      <c r="E40" s="253"/>
      <c r="F40" s="122" t="str">
        <f ca="1">IFERROR(VLOOKUP(TblP10[[#This Row],[Nivel]],INDIRECT(VLOOKUP(TblP10[[#This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IFERROR(VLOOKUP(TblP10[[#This Row],[Factor]],Tbl_ListFactores[],MATCH(B$15,Tbl_ListFactores[#Headers],0),0),"")</f>
        <v>zz</v>
      </c>
      <c r="C41" s="122" t="str">
        <f>IFERROR(VLOOKUP(TblP10[[#This Row],[Factor]],Tbl_ListFactores[],MATCH(C$15,Tbl_ListFactores[#Headers],0),0),"")</f>
        <v/>
      </c>
      <c r="D41" s="122" t="str">
        <f>IFERROR(VLOOKUP(TblP10[[#This Row],[Factor]],Tbl_ListFactores[],MATCH(D$15,Tbl_ListFactores[#Headers],0),0),"")</f>
        <v/>
      </c>
      <c r="E41" s="253"/>
      <c r="F41" s="122" t="str">
        <f ca="1">IFERROR(VLOOKUP(TblP10[[#This Row],[Nivel]],INDIRECT(VLOOKUP(TblP10[[#This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IFERROR(VLOOKUP(TblP10[[#This Row],[Factor]],Tbl_ListFactores[],MATCH(B$15,Tbl_ListFactores[#Headers],0),0),"")</f>
        <v>zz</v>
      </c>
      <c r="C42" s="122" t="str">
        <f>IFERROR(VLOOKUP(TblP10[[#This Row],[Factor]],Tbl_ListFactores[],MATCH(C$15,Tbl_ListFactores[#Headers],0),0),"")</f>
        <v/>
      </c>
      <c r="D42" s="122" t="str">
        <f>IFERROR(VLOOKUP(TblP10[[#This Row],[Factor]],Tbl_ListFactores[],MATCH(D$15,Tbl_ListFactores[#Headers],0),0),"")</f>
        <v/>
      </c>
      <c r="E42" s="253"/>
      <c r="F42" s="122" t="str">
        <f ca="1">IFERROR(VLOOKUP(TblP10[[#This Row],[Nivel]],INDIRECT(VLOOKUP(TblP10[[#This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IFERROR(VLOOKUP(TblP10[[#This Row],[Factor]],Tbl_ListFactores[],MATCH(B$15,Tbl_ListFactores[#Headers],0),0),"")</f>
        <v>zz</v>
      </c>
      <c r="C43" s="122" t="str">
        <f>IFERROR(VLOOKUP(TblP10[[#This Row],[Factor]],Tbl_ListFactores[],MATCH(C$15,Tbl_ListFactores[#Headers],0),0),"")</f>
        <v/>
      </c>
      <c r="D43" s="122" t="str">
        <f>IFERROR(VLOOKUP(TblP10[[#This Row],[Factor]],Tbl_ListFactores[],MATCH(D$15,Tbl_ListFactores[#Headers],0),0),"")</f>
        <v/>
      </c>
      <c r="E43" s="253"/>
      <c r="F43" s="122" t="str">
        <f ca="1">IFERROR(VLOOKUP(TblP10[[#This Row],[Nivel]],INDIRECT(VLOOKUP(TblP10[[#This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IFERROR(VLOOKUP(TblP10[[#This Row],[Factor]],Tbl_ListFactores[],MATCH(B$15,Tbl_ListFactores[#Headers],0),0),"")</f>
        <v>zz</v>
      </c>
      <c r="C44" s="122" t="str">
        <f>IFERROR(VLOOKUP(TblP10[[#This Row],[Factor]],Tbl_ListFactores[],MATCH(C$15,Tbl_ListFactores[#Headers],0),0),"")</f>
        <v/>
      </c>
      <c r="D44" s="122" t="str">
        <f>IFERROR(VLOOKUP(TblP10[[#This Row],[Factor]],Tbl_ListFactores[],MATCH(D$15,Tbl_ListFactores[#Headers],0),0),"")</f>
        <v/>
      </c>
      <c r="E44" s="253"/>
      <c r="F44" s="122" t="str">
        <f ca="1">IFERROR(VLOOKUP(TblP10[[#This Row],[Nivel]],INDIRECT(VLOOKUP(TblP10[[#This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IFERROR(VLOOKUP(TblP10[[#This Row],[Factor]],Tbl_ListFactores[],MATCH(B$15,Tbl_ListFactores[#Headers],0),0),"")</f>
        <v>zz</v>
      </c>
      <c r="C45" s="122" t="str">
        <f>IFERROR(VLOOKUP(TblP10[[#This Row],[Factor]],Tbl_ListFactores[],MATCH(C$15,Tbl_ListFactores[#Headers],0),0),"")</f>
        <v/>
      </c>
      <c r="D45" s="122" t="str">
        <f>IFERROR(VLOOKUP(TblP10[[#This Row],[Factor]],Tbl_ListFactores[],MATCH(D$15,Tbl_ListFactores[#Headers],0),0),"")</f>
        <v/>
      </c>
      <c r="E45" s="253"/>
      <c r="F45" s="122" t="str">
        <f ca="1">IFERROR(VLOOKUP(TblP10[[#This Row],[Nivel]],INDIRECT(VLOOKUP(TblP10[[#This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50" priority="2">
      <formula>AND($C16&lt;&gt;"",ISBLANK($E16),$D$1&lt;&gt;0)</formula>
    </cfRule>
  </conditionalFormatting>
  <conditionalFormatting sqref="B16:B45">
    <cfRule type="cellIs" dxfId="449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4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76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IF(AND(COUNTBLANK(TblP11[Nivel])&lt;&gt;COUNTBLANK(TblP11[Nombre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IFERROR(VLOOKUP(TblP11[[#This Row],[Factor]],Tbl_ListFactores[],MATCH(B$15,Tbl_ListFactores[#Headers],0),0),"")</f>
        <v>zz</v>
      </c>
      <c r="C16" s="122" t="str">
        <f>IFERROR(VLOOKUP(TblP11[[#This Row],[Factor]],Tbl_ListFactores[],MATCH(C$15,Tbl_ListFactores[#Headers],0),0),"")</f>
        <v/>
      </c>
      <c r="D16" s="122" t="str">
        <f>IFERROR(VLOOKUP(TblP11[[#This Row],[Factor]],Tbl_ListFactores[],MATCH(D$15,Tbl_ListFactores[#Headers],0),0),"")</f>
        <v/>
      </c>
      <c r="E16" s="253"/>
      <c r="F16" s="122" t="str">
        <f ca="1">IFERROR(VLOOKUP(TblP11[[#This Row],[Nivel]],INDIRECT(VLOOKUP(TblP11[[#This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IFERROR(VLOOKUP(TblP11[[#This Row],[Factor]],Tbl_ListFactores[],MATCH(B$15,Tbl_ListFactores[#Headers],0),0),"")</f>
        <v>zz</v>
      </c>
      <c r="C17" s="122" t="str">
        <f>IFERROR(VLOOKUP(TblP11[[#This Row],[Factor]],Tbl_ListFactores[],MATCH(C$15,Tbl_ListFactores[#Headers],0),0),"")</f>
        <v/>
      </c>
      <c r="D17" s="122" t="str">
        <f>IFERROR(VLOOKUP(TblP11[[#This Row],[Factor]],Tbl_ListFactores[],MATCH(D$15,Tbl_ListFactores[#Headers],0),0),"")</f>
        <v/>
      </c>
      <c r="E17" s="253"/>
      <c r="F17" s="122" t="str">
        <f ca="1">IFERROR(VLOOKUP(TblP11[[#This Row],[Nivel]],INDIRECT(VLOOKUP(TblP11[[#This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IFERROR(VLOOKUP(TblP11[[#This Row],[Factor]],Tbl_ListFactores[],MATCH(B$15,Tbl_ListFactores[#Headers],0),0),"")</f>
        <v>zz</v>
      </c>
      <c r="C18" s="122" t="str">
        <f>IFERROR(VLOOKUP(TblP11[[#This Row],[Factor]],Tbl_ListFactores[],MATCH(C$15,Tbl_ListFactores[#Headers],0),0),"")</f>
        <v/>
      </c>
      <c r="D18" s="122" t="str">
        <f>IFERROR(VLOOKUP(TblP11[[#This Row],[Factor]],Tbl_ListFactores[],MATCH(D$15,Tbl_ListFactores[#Headers],0),0),"")</f>
        <v/>
      </c>
      <c r="E18" s="253"/>
      <c r="F18" s="122" t="str">
        <f ca="1">IFERROR(VLOOKUP(TblP11[[#This Row],[Nivel]],INDIRECT(VLOOKUP(TblP11[[#This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IFERROR(VLOOKUP(TblP11[[#This Row],[Factor]],Tbl_ListFactores[],MATCH(B$15,Tbl_ListFactores[#Headers],0),0),"")</f>
        <v>zz</v>
      </c>
      <c r="C19" s="122" t="str">
        <f>IFERROR(VLOOKUP(TblP11[[#This Row],[Factor]],Tbl_ListFactores[],MATCH(C$15,Tbl_ListFactores[#Headers],0),0),"")</f>
        <v/>
      </c>
      <c r="D19" s="122" t="str">
        <f>IFERROR(VLOOKUP(TblP11[[#This Row],[Factor]],Tbl_ListFactores[],MATCH(D$15,Tbl_ListFactores[#Headers],0),0),"")</f>
        <v/>
      </c>
      <c r="E19" s="253"/>
      <c r="F19" s="122" t="str">
        <f ca="1">IFERROR(VLOOKUP(TblP11[[#This Row],[Nivel]],INDIRECT(VLOOKUP(TblP11[[#This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IFERROR(VLOOKUP(TblP11[[#This Row],[Factor]],Tbl_ListFactores[],MATCH(B$15,Tbl_ListFactores[#Headers],0),0),"")</f>
        <v>zz</v>
      </c>
      <c r="C20" s="122" t="str">
        <f>IFERROR(VLOOKUP(TblP11[[#This Row],[Factor]],Tbl_ListFactores[],MATCH(C$15,Tbl_ListFactores[#Headers],0),0),"")</f>
        <v/>
      </c>
      <c r="D20" s="122" t="str">
        <f>IFERROR(VLOOKUP(TblP11[[#This Row],[Factor]],Tbl_ListFactores[],MATCH(D$15,Tbl_ListFactores[#Headers],0),0),"")</f>
        <v/>
      </c>
      <c r="E20" s="253"/>
      <c r="F20" s="122" t="str">
        <f ca="1">IFERROR(VLOOKUP(TblP11[[#This Row],[Nivel]],INDIRECT(VLOOKUP(TblP11[[#This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IFERROR(VLOOKUP(TblP11[[#This Row],[Factor]],Tbl_ListFactores[],MATCH(B$15,Tbl_ListFactores[#Headers],0),0),"")</f>
        <v>zz</v>
      </c>
      <c r="C21" s="122" t="str">
        <f>IFERROR(VLOOKUP(TblP11[[#This Row],[Factor]],Tbl_ListFactores[],MATCH(C$15,Tbl_ListFactores[#Headers],0),0),"")</f>
        <v/>
      </c>
      <c r="D21" s="122" t="str">
        <f>IFERROR(VLOOKUP(TblP11[[#This Row],[Factor]],Tbl_ListFactores[],MATCH(D$15,Tbl_ListFactores[#Headers],0),0),"")</f>
        <v/>
      </c>
      <c r="E21" s="253"/>
      <c r="F21" s="122" t="str">
        <f ca="1">IFERROR(VLOOKUP(TblP11[[#This Row],[Nivel]],INDIRECT(VLOOKUP(TblP11[[#This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IFERROR(VLOOKUP(TblP11[[#This Row],[Factor]],Tbl_ListFactores[],MATCH(B$15,Tbl_ListFactores[#Headers],0),0),"")</f>
        <v>zz</v>
      </c>
      <c r="C22" s="122" t="str">
        <f>IFERROR(VLOOKUP(TblP11[[#This Row],[Factor]],Tbl_ListFactores[],MATCH(C$15,Tbl_ListFactores[#Headers],0),0),"")</f>
        <v/>
      </c>
      <c r="D22" s="122" t="str">
        <f>IFERROR(VLOOKUP(TblP11[[#This Row],[Factor]],Tbl_ListFactores[],MATCH(D$15,Tbl_ListFactores[#Headers],0),0),"")</f>
        <v/>
      </c>
      <c r="E22" s="253"/>
      <c r="F22" s="122" t="str">
        <f ca="1">IFERROR(VLOOKUP(TblP11[[#This Row],[Nivel]],INDIRECT(VLOOKUP(TblP11[[#This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IFERROR(VLOOKUP(TblP11[[#This Row],[Factor]],Tbl_ListFactores[],MATCH(B$15,Tbl_ListFactores[#Headers],0),0),"")</f>
        <v>zz</v>
      </c>
      <c r="C23" s="122" t="str">
        <f>IFERROR(VLOOKUP(TblP11[[#This Row],[Factor]],Tbl_ListFactores[],MATCH(C$15,Tbl_ListFactores[#Headers],0),0),"")</f>
        <v/>
      </c>
      <c r="D23" s="122" t="str">
        <f>IFERROR(VLOOKUP(TblP11[[#This Row],[Factor]],Tbl_ListFactores[],MATCH(D$15,Tbl_ListFactores[#Headers],0),0),"")</f>
        <v/>
      </c>
      <c r="E23" s="253"/>
      <c r="F23" s="122" t="str">
        <f ca="1">IFERROR(VLOOKUP(TblP11[[#This Row],[Nivel]],INDIRECT(VLOOKUP(TblP11[[#This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IFERROR(VLOOKUP(TblP11[[#This Row],[Factor]],Tbl_ListFactores[],MATCH(B$15,Tbl_ListFactores[#Headers],0),0),"")</f>
        <v>zz</v>
      </c>
      <c r="C24" s="122" t="str">
        <f>IFERROR(VLOOKUP(TblP11[[#This Row],[Factor]],Tbl_ListFactores[],MATCH(C$15,Tbl_ListFactores[#Headers],0),0),"")</f>
        <v/>
      </c>
      <c r="D24" s="122" t="str">
        <f>IFERROR(VLOOKUP(TblP11[[#This Row],[Factor]],Tbl_ListFactores[],MATCH(D$15,Tbl_ListFactores[#Headers],0),0),"")</f>
        <v/>
      </c>
      <c r="E24" s="253"/>
      <c r="F24" s="122" t="str">
        <f ca="1">IFERROR(VLOOKUP(TblP11[[#This Row],[Nivel]],INDIRECT(VLOOKUP(TblP11[[#This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IFERROR(VLOOKUP(TblP11[[#This Row],[Factor]],Tbl_ListFactores[],MATCH(B$15,Tbl_ListFactores[#Headers],0),0),"")</f>
        <v>zz</v>
      </c>
      <c r="C25" s="122" t="str">
        <f>IFERROR(VLOOKUP(TblP11[[#This Row],[Factor]],Tbl_ListFactores[],MATCH(C$15,Tbl_ListFactores[#Headers],0),0),"")</f>
        <v/>
      </c>
      <c r="D25" s="122" t="str">
        <f>IFERROR(VLOOKUP(TblP11[[#This Row],[Factor]],Tbl_ListFactores[],MATCH(D$15,Tbl_ListFactores[#Headers],0),0),"")</f>
        <v/>
      </c>
      <c r="E25" s="253"/>
      <c r="F25" s="122" t="str">
        <f ca="1">IFERROR(VLOOKUP(TblP11[[#This Row],[Nivel]],INDIRECT(VLOOKUP(TblP11[[#This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IFERROR(VLOOKUP(TblP11[[#This Row],[Factor]],Tbl_ListFactores[],MATCH(B$15,Tbl_ListFactores[#Headers],0),0),"")</f>
        <v>zz</v>
      </c>
      <c r="C26" s="122" t="str">
        <f>IFERROR(VLOOKUP(TblP11[[#This Row],[Factor]],Tbl_ListFactores[],MATCH(C$15,Tbl_ListFactores[#Headers],0),0),"")</f>
        <v/>
      </c>
      <c r="D26" s="122" t="str">
        <f>IFERROR(VLOOKUP(TblP11[[#This Row],[Factor]],Tbl_ListFactores[],MATCH(D$15,Tbl_ListFactores[#Headers],0),0),"")</f>
        <v/>
      </c>
      <c r="E26" s="253"/>
      <c r="F26" s="122" t="str">
        <f ca="1">IFERROR(VLOOKUP(TblP11[[#This Row],[Nivel]],INDIRECT(VLOOKUP(TblP11[[#This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IFERROR(VLOOKUP(TblP11[[#This Row],[Factor]],Tbl_ListFactores[],MATCH(B$15,Tbl_ListFactores[#Headers],0),0),"")</f>
        <v>zz</v>
      </c>
      <c r="C27" s="122" t="str">
        <f>IFERROR(VLOOKUP(TblP11[[#This Row],[Factor]],Tbl_ListFactores[],MATCH(C$15,Tbl_ListFactores[#Headers],0),0),"")</f>
        <v/>
      </c>
      <c r="D27" s="122" t="str">
        <f>IFERROR(VLOOKUP(TblP11[[#This Row],[Factor]],Tbl_ListFactores[],MATCH(D$15,Tbl_ListFactores[#Headers],0),0),"")</f>
        <v/>
      </c>
      <c r="E27" s="253"/>
      <c r="F27" s="122" t="str">
        <f ca="1">IFERROR(VLOOKUP(TblP11[[#This Row],[Nivel]],INDIRECT(VLOOKUP(TblP11[[#This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IFERROR(VLOOKUP(TblP11[[#This Row],[Factor]],Tbl_ListFactores[],MATCH(B$15,Tbl_ListFactores[#Headers],0),0),"")</f>
        <v>zz</v>
      </c>
      <c r="C28" s="122" t="str">
        <f>IFERROR(VLOOKUP(TblP11[[#This Row],[Factor]],Tbl_ListFactores[],MATCH(C$15,Tbl_ListFactores[#Headers],0),0),"")</f>
        <v/>
      </c>
      <c r="D28" s="122" t="str">
        <f>IFERROR(VLOOKUP(TblP11[[#This Row],[Factor]],Tbl_ListFactores[],MATCH(D$15,Tbl_ListFactores[#Headers],0),0),"")</f>
        <v/>
      </c>
      <c r="E28" s="253"/>
      <c r="F28" s="122" t="str">
        <f ca="1">IFERROR(VLOOKUP(TblP11[[#This Row],[Nivel]],INDIRECT(VLOOKUP(TblP11[[#This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IFERROR(VLOOKUP(TblP11[[#This Row],[Factor]],Tbl_ListFactores[],MATCH(B$15,Tbl_ListFactores[#Headers],0),0),"")</f>
        <v>zz</v>
      </c>
      <c r="C29" s="122" t="str">
        <f>IFERROR(VLOOKUP(TblP11[[#This Row],[Factor]],Tbl_ListFactores[],MATCH(C$15,Tbl_ListFactores[#Headers],0),0),"")</f>
        <v/>
      </c>
      <c r="D29" s="122" t="str">
        <f>IFERROR(VLOOKUP(TblP11[[#This Row],[Factor]],Tbl_ListFactores[],MATCH(D$15,Tbl_ListFactores[#Headers],0),0),"")</f>
        <v/>
      </c>
      <c r="E29" s="253"/>
      <c r="F29" s="122" t="str">
        <f ca="1">IFERROR(VLOOKUP(TblP11[[#This Row],[Nivel]],INDIRECT(VLOOKUP(TblP11[[#This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IFERROR(VLOOKUP(TblP11[[#This Row],[Factor]],Tbl_ListFactores[],MATCH(B$15,Tbl_ListFactores[#Headers],0),0),"")</f>
        <v>zz</v>
      </c>
      <c r="C30" s="122" t="str">
        <f>IFERROR(VLOOKUP(TblP11[[#This Row],[Factor]],Tbl_ListFactores[],MATCH(C$15,Tbl_ListFactores[#Headers],0),0),"")</f>
        <v/>
      </c>
      <c r="D30" s="122" t="str">
        <f>IFERROR(VLOOKUP(TblP11[[#This Row],[Factor]],Tbl_ListFactores[],MATCH(D$15,Tbl_ListFactores[#Headers],0),0),"")</f>
        <v/>
      </c>
      <c r="E30" s="253"/>
      <c r="F30" s="122" t="str">
        <f ca="1">IFERROR(VLOOKUP(TblP11[[#This Row],[Nivel]],INDIRECT(VLOOKUP(TblP11[[#This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IFERROR(VLOOKUP(TblP11[[#This Row],[Factor]],Tbl_ListFactores[],MATCH(B$15,Tbl_ListFactores[#Headers],0),0),"")</f>
        <v>zz</v>
      </c>
      <c r="C31" s="122" t="str">
        <f>IFERROR(VLOOKUP(TblP11[[#This Row],[Factor]],Tbl_ListFactores[],MATCH(C$15,Tbl_ListFactores[#Headers],0),0),"")</f>
        <v/>
      </c>
      <c r="D31" s="122" t="str">
        <f>IFERROR(VLOOKUP(TblP11[[#This Row],[Factor]],Tbl_ListFactores[],MATCH(D$15,Tbl_ListFactores[#Headers],0),0),"")</f>
        <v/>
      </c>
      <c r="E31" s="253"/>
      <c r="F31" s="122" t="str">
        <f ca="1">IFERROR(VLOOKUP(TblP11[[#This Row],[Nivel]],INDIRECT(VLOOKUP(TblP11[[#This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IFERROR(VLOOKUP(TblP11[[#This Row],[Factor]],Tbl_ListFactores[],MATCH(B$15,Tbl_ListFactores[#Headers],0),0),"")</f>
        <v>zz</v>
      </c>
      <c r="C32" s="122" t="str">
        <f>IFERROR(VLOOKUP(TblP11[[#This Row],[Factor]],Tbl_ListFactores[],MATCH(C$15,Tbl_ListFactores[#Headers],0),0),"")</f>
        <v/>
      </c>
      <c r="D32" s="122" t="str">
        <f>IFERROR(VLOOKUP(TblP11[[#This Row],[Factor]],Tbl_ListFactores[],MATCH(D$15,Tbl_ListFactores[#Headers],0),0),"")</f>
        <v/>
      </c>
      <c r="E32" s="253"/>
      <c r="F32" s="122" t="str">
        <f ca="1">IFERROR(VLOOKUP(TblP11[[#This Row],[Nivel]],INDIRECT(VLOOKUP(TblP11[[#This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IFERROR(VLOOKUP(TblP11[[#This Row],[Factor]],Tbl_ListFactores[],MATCH(B$15,Tbl_ListFactores[#Headers],0),0),"")</f>
        <v>zz</v>
      </c>
      <c r="C33" s="122" t="str">
        <f>IFERROR(VLOOKUP(TblP11[[#This Row],[Factor]],Tbl_ListFactores[],MATCH(C$15,Tbl_ListFactores[#Headers],0),0),"")</f>
        <v/>
      </c>
      <c r="D33" s="122" t="str">
        <f>IFERROR(VLOOKUP(TblP11[[#This Row],[Factor]],Tbl_ListFactores[],MATCH(D$15,Tbl_ListFactores[#Headers],0),0),"")</f>
        <v/>
      </c>
      <c r="E33" s="253"/>
      <c r="F33" s="122" t="str">
        <f ca="1">IFERROR(VLOOKUP(TblP11[[#This Row],[Nivel]],INDIRECT(VLOOKUP(TblP11[[#This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IFERROR(VLOOKUP(TblP11[[#This Row],[Factor]],Tbl_ListFactores[],MATCH(B$15,Tbl_ListFactores[#Headers],0),0),"")</f>
        <v>zz</v>
      </c>
      <c r="C34" s="122" t="str">
        <f>IFERROR(VLOOKUP(TblP11[[#This Row],[Factor]],Tbl_ListFactores[],MATCH(C$15,Tbl_ListFactores[#Headers],0),0),"")</f>
        <v/>
      </c>
      <c r="D34" s="122" t="str">
        <f>IFERROR(VLOOKUP(TblP11[[#This Row],[Factor]],Tbl_ListFactores[],MATCH(D$15,Tbl_ListFactores[#Headers],0),0),"")</f>
        <v/>
      </c>
      <c r="E34" s="253"/>
      <c r="F34" s="122" t="str">
        <f ca="1">IFERROR(VLOOKUP(TblP11[[#This Row],[Nivel]],INDIRECT(VLOOKUP(TblP11[[#This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IFERROR(VLOOKUP(TblP11[[#This Row],[Factor]],Tbl_ListFactores[],MATCH(B$15,Tbl_ListFactores[#Headers],0),0),"")</f>
        <v>zz</v>
      </c>
      <c r="C35" s="122" t="str">
        <f>IFERROR(VLOOKUP(TblP11[[#This Row],[Factor]],Tbl_ListFactores[],MATCH(C$15,Tbl_ListFactores[#Headers],0),0),"")</f>
        <v/>
      </c>
      <c r="D35" s="122" t="str">
        <f>IFERROR(VLOOKUP(TblP11[[#This Row],[Factor]],Tbl_ListFactores[],MATCH(D$15,Tbl_ListFactores[#Headers],0),0),"")</f>
        <v/>
      </c>
      <c r="E35" s="253"/>
      <c r="F35" s="122" t="str">
        <f ca="1">IFERROR(VLOOKUP(TblP11[[#This Row],[Nivel]],INDIRECT(VLOOKUP(TblP11[[#This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IFERROR(VLOOKUP(TblP11[[#This Row],[Factor]],Tbl_ListFactores[],MATCH(B$15,Tbl_ListFactores[#Headers],0),0),"")</f>
        <v>zz</v>
      </c>
      <c r="C36" s="122" t="str">
        <f>IFERROR(VLOOKUP(TblP11[[#This Row],[Factor]],Tbl_ListFactores[],MATCH(C$15,Tbl_ListFactores[#Headers],0),0),"")</f>
        <v/>
      </c>
      <c r="D36" s="122" t="str">
        <f>IFERROR(VLOOKUP(TblP11[[#This Row],[Factor]],Tbl_ListFactores[],MATCH(D$15,Tbl_ListFactores[#Headers],0),0),"")</f>
        <v/>
      </c>
      <c r="E36" s="253"/>
      <c r="F36" s="122" t="str">
        <f ca="1">IFERROR(VLOOKUP(TblP11[[#This Row],[Nivel]],INDIRECT(VLOOKUP(TblP11[[#This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IFERROR(VLOOKUP(TblP11[[#This Row],[Factor]],Tbl_ListFactores[],MATCH(B$15,Tbl_ListFactores[#Headers],0),0),"")</f>
        <v>zz</v>
      </c>
      <c r="C37" s="122" t="str">
        <f>IFERROR(VLOOKUP(TblP11[[#This Row],[Factor]],Tbl_ListFactores[],MATCH(C$15,Tbl_ListFactores[#Headers],0),0),"")</f>
        <v/>
      </c>
      <c r="D37" s="122" t="str">
        <f>IFERROR(VLOOKUP(TblP11[[#This Row],[Factor]],Tbl_ListFactores[],MATCH(D$15,Tbl_ListFactores[#Headers],0),0),"")</f>
        <v/>
      </c>
      <c r="E37" s="253"/>
      <c r="F37" s="122" t="str">
        <f ca="1">IFERROR(VLOOKUP(TblP11[[#This Row],[Nivel]],INDIRECT(VLOOKUP(TblP11[[#This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IFERROR(VLOOKUP(TblP11[[#This Row],[Factor]],Tbl_ListFactores[],MATCH(B$15,Tbl_ListFactores[#Headers],0),0),"")</f>
        <v>zz</v>
      </c>
      <c r="C38" s="122" t="str">
        <f>IFERROR(VLOOKUP(TblP11[[#This Row],[Factor]],Tbl_ListFactores[],MATCH(C$15,Tbl_ListFactores[#Headers],0),0),"")</f>
        <v/>
      </c>
      <c r="D38" s="122" t="str">
        <f>IFERROR(VLOOKUP(TblP11[[#This Row],[Factor]],Tbl_ListFactores[],MATCH(D$15,Tbl_ListFactores[#Headers],0),0),"")</f>
        <v/>
      </c>
      <c r="E38" s="253"/>
      <c r="F38" s="122" t="str">
        <f ca="1">IFERROR(VLOOKUP(TblP11[[#This Row],[Nivel]],INDIRECT(VLOOKUP(TblP11[[#This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IFERROR(VLOOKUP(TblP11[[#This Row],[Factor]],Tbl_ListFactores[],MATCH(B$15,Tbl_ListFactores[#Headers],0),0),"")</f>
        <v>zz</v>
      </c>
      <c r="C39" s="122" t="str">
        <f>IFERROR(VLOOKUP(TblP11[[#This Row],[Factor]],Tbl_ListFactores[],MATCH(C$15,Tbl_ListFactores[#Headers],0),0),"")</f>
        <v/>
      </c>
      <c r="D39" s="122" t="str">
        <f>IFERROR(VLOOKUP(TblP11[[#This Row],[Factor]],Tbl_ListFactores[],MATCH(D$15,Tbl_ListFactores[#Headers],0),0),"")</f>
        <v/>
      </c>
      <c r="E39" s="253"/>
      <c r="F39" s="122" t="str">
        <f ca="1">IFERROR(VLOOKUP(TblP11[[#This Row],[Nivel]],INDIRECT(VLOOKUP(TblP11[[#This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IFERROR(VLOOKUP(TblP11[[#This Row],[Factor]],Tbl_ListFactores[],MATCH(B$15,Tbl_ListFactores[#Headers],0),0),"")</f>
        <v>zz</v>
      </c>
      <c r="C40" s="122" t="str">
        <f>IFERROR(VLOOKUP(TblP11[[#This Row],[Factor]],Tbl_ListFactores[],MATCH(C$15,Tbl_ListFactores[#Headers],0),0),"")</f>
        <v/>
      </c>
      <c r="D40" s="122" t="str">
        <f>IFERROR(VLOOKUP(TblP11[[#This Row],[Factor]],Tbl_ListFactores[],MATCH(D$15,Tbl_ListFactores[#Headers],0),0),"")</f>
        <v/>
      </c>
      <c r="E40" s="253"/>
      <c r="F40" s="122" t="str">
        <f ca="1">IFERROR(VLOOKUP(TblP11[[#This Row],[Nivel]],INDIRECT(VLOOKUP(TblP11[[#This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IFERROR(VLOOKUP(TblP11[[#This Row],[Factor]],Tbl_ListFactores[],MATCH(B$15,Tbl_ListFactores[#Headers],0),0),"")</f>
        <v>zz</v>
      </c>
      <c r="C41" s="122" t="str">
        <f>IFERROR(VLOOKUP(TblP11[[#This Row],[Factor]],Tbl_ListFactores[],MATCH(C$15,Tbl_ListFactores[#Headers],0),0),"")</f>
        <v/>
      </c>
      <c r="D41" s="122" t="str">
        <f>IFERROR(VLOOKUP(TblP11[[#This Row],[Factor]],Tbl_ListFactores[],MATCH(D$15,Tbl_ListFactores[#Headers],0),0),"")</f>
        <v/>
      </c>
      <c r="E41" s="253"/>
      <c r="F41" s="122" t="str">
        <f ca="1">IFERROR(VLOOKUP(TblP11[[#This Row],[Nivel]],INDIRECT(VLOOKUP(TblP11[[#This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IFERROR(VLOOKUP(TblP11[[#This Row],[Factor]],Tbl_ListFactores[],MATCH(B$15,Tbl_ListFactores[#Headers],0),0),"")</f>
        <v>zz</v>
      </c>
      <c r="C42" s="122" t="str">
        <f>IFERROR(VLOOKUP(TblP11[[#This Row],[Factor]],Tbl_ListFactores[],MATCH(C$15,Tbl_ListFactores[#Headers],0),0),"")</f>
        <v/>
      </c>
      <c r="D42" s="122" t="str">
        <f>IFERROR(VLOOKUP(TblP11[[#This Row],[Factor]],Tbl_ListFactores[],MATCH(D$15,Tbl_ListFactores[#Headers],0),0),"")</f>
        <v/>
      </c>
      <c r="E42" s="253"/>
      <c r="F42" s="122" t="str">
        <f ca="1">IFERROR(VLOOKUP(TblP11[[#This Row],[Nivel]],INDIRECT(VLOOKUP(TblP11[[#This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IFERROR(VLOOKUP(TblP11[[#This Row],[Factor]],Tbl_ListFactores[],MATCH(B$15,Tbl_ListFactores[#Headers],0),0),"")</f>
        <v>zz</v>
      </c>
      <c r="C43" s="122" t="str">
        <f>IFERROR(VLOOKUP(TblP11[[#This Row],[Factor]],Tbl_ListFactores[],MATCH(C$15,Tbl_ListFactores[#Headers],0),0),"")</f>
        <v/>
      </c>
      <c r="D43" s="122" t="str">
        <f>IFERROR(VLOOKUP(TblP11[[#This Row],[Factor]],Tbl_ListFactores[],MATCH(D$15,Tbl_ListFactores[#Headers],0),0),"")</f>
        <v/>
      </c>
      <c r="E43" s="253"/>
      <c r="F43" s="122" t="str">
        <f ca="1">IFERROR(VLOOKUP(TblP11[[#This Row],[Nivel]],INDIRECT(VLOOKUP(TblP11[[#This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IFERROR(VLOOKUP(TblP11[[#This Row],[Factor]],Tbl_ListFactores[],MATCH(B$15,Tbl_ListFactores[#Headers],0),0),"")</f>
        <v>zz</v>
      </c>
      <c r="C44" s="122" t="str">
        <f>IFERROR(VLOOKUP(TblP11[[#This Row],[Factor]],Tbl_ListFactores[],MATCH(C$15,Tbl_ListFactores[#Headers],0),0),"")</f>
        <v/>
      </c>
      <c r="D44" s="122" t="str">
        <f>IFERROR(VLOOKUP(TblP11[[#This Row],[Factor]],Tbl_ListFactores[],MATCH(D$15,Tbl_ListFactores[#Headers],0),0),"")</f>
        <v/>
      </c>
      <c r="E44" s="253"/>
      <c r="F44" s="122" t="str">
        <f ca="1">IFERROR(VLOOKUP(TblP11[[#This Row],[Nivel]],INDIRECT(VLOOKUP(TblP11[[#This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IFERROR(VLOOKUP(TblP11[[#This Row],[Factor]],Tbl_ListFactores[],MATCH(B$15,Tbl_ListFactores[#Headers],0),0),"")</f>
        <v>zz</v>
      </c>
      <c r="C45" s="122" t="str">
        <f>IFERROR(VLOOKUP(TblP11[[#This Row],[Factor]],Tbl_ListFactores[],MATCH(C$15,Tbl_ListFactores[#Headers],0),0),"")</f>
        <v/>
      </c>
      <c r="D45" s="122" t="str">
        <f>IFERROR(VLOOKUP(TblP11[[#This Row],[Factor]],Tbl_ListFactores[],MATCH(D$15,Tbl_ListFactores[#Headers],0),0),"")</f>
        <v/>
      </c>
      <c r="E45" s="253"/>
      <c r="F45" s="122" t="str">
        <f ca="1">IFERROR(VLOOKUP(TblP11[[#This Row],[Nivel]],INDIRECT(VLOOKUP(TblP11[[#This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39" priority="2">
      <formula>AND($C16&lt;&gt;"",ISBLANK($E16),$D$1&lt;&gt;0)</formula>
    </cfRule>
  </conditionalFormatting>
  <conditionalFormatting sqref="B16:B45">
    <cfRule type="cellIs" dxfId="438" priority="1" operator="equal">
      <formula>"zz"</formula>
    </cfRule>
  </conditionalFormatting>
  <pageMargins left="0.7" right="0.7" top="0.75" bottom="0.75" header="0.3" footer="0.3"/>
  <pageSetup paperSize="9" scale="8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5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77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IF(AND(COUNTBLANK(TblP12[Nivel])&lt;&gt;COUNTBLANK(TblP12[Nombre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IFERROR(VLOOKUP(TblP12[[#This Row],[Factor]],Tbl_ListFactores[],MATCH(B$15,Tbl_ListFactores[#Headers],0),0),"")</f>
        <v>zz</v>
      </c>
      <c r="C16" s="122" t="str">
        <f>IFERROR(VLOOKUP(TblP12[[#This Row],[Factor]],Tbl_ListFactores[],MATCH(C$15,Tbl_ListFactores[#Headers],0),0),"")</f>
        <v/>
      </c>
      <c r="D16" s="122" t="str">
        <f>IFERROR(VLOOKUP(TblP12[[#This Row],[Factor]],Tbl_ListFactores[],MATCH(D$15,Tbl_ListFactores[#Headers],0),0),"")</f>
        <v/>
      </c>
      <c r="E16" s="253"/>
      <c r="F16" s="122" t="str">
        <f ca="1">IFERROR(VLOOKUP(TblP12[[#This Row],[Nivel]],INDIRECT(VLOOKUP(TblP12[[#This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IFERROR(VLOOKUP(TblP12[[#This Row],[Factor]],Tbl_ListFactores[],MATCH(B$15,Tbl_ListFactores[#Headers],0),0),"")</f>
        <v>zz</v>
      </c>
      <c r="C17" s="122" t="str">
        <f>IFERROR(VLOOKUP(TblP12[[#This Row],[Factor]],Tbl_ListFactores[],MATCH(C$15,Tbl_ListFactores[#Headers],0),0),"")</f>
        <v/>
      </c>
      <c r="D17" s="122" t="str">
        <f>IFERROR(VLOOKUP(TblP12[[#This Row],[Factor]],Tbl_ListFactores[],MATCH(D$15,Tbl_ListFactores[#Headers],0),0),"")</f>
        <v/>
      </c>
      <c r="E17" s="253"/>
      <c r="F17" s="122" t="str">
        <f ca="1">IFERROR(VLOOKUP(TblP12[[#This Row],[Nivel]],INDIRECT(VLOOKUP(TblP12[[#This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IFERROR(VLOOKUP(TblP12[[#This Row],[Factor]],Tbl_ListFactores[],MATCH(B$15,Tbl_ListFactores[#Headers],0),0),"")</f>
        <v>zz</v>
      </c>
      <c r="C18" s="122" t="str">
        <f>IFERROR(VLOOKUP(TblP12[[#This Row],[Factor]],Tbl_ListFactores[],MATCH(C$15,Tbl_ListFactores[#Headers],0),0),"")</f>
        <v/>
      </c>
      <c r="D18" s="122" t="str">
        <f>IFERROR(VLOOKUP(TblP12[[#This Row],[Factor]],Tbl_ListFactores[],MATCH(D$15,Tbl_ListFactores[#Headers],0),0),"")</f>
        <v/>
      </c>
      <c r="E18" s="253"/>
      <c r="F18" s="122" t="str">
        <f ca="1">IFERROR(VLOOKUP(TblP12[[#This Row],[Nivel]],INDIRECT(VLOOKUP(TblP12[[#This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IFERROR(VLOOKUP(TblP12[[#This Row],[Factor]],Tbl_ListFactores[],MATCH(B$15,Tbl_ListFactores[#Headers],0),0),"")</f>
        <v>zz</v>
      </c>
      <c r="C19" s="122" t="str">
        <f>IFERROR(VLOOKUP(TblP12[[#This Row],[Factor]],Tbl_ListFactores[],MATCH(C$15,Tbl_ListFactores[#Headers],0),0),"")</f>
        <v/>
      </c>
      <c r="D19" s="122" t="str">
        <f>IFERROR(VLOOKUP(TblP12[[#This Row],[Factor]],Tbl_ListFactores[],MATCH(D$15,Tbl_ListFactores[#Headers],0),0),"")</f>
        <v/>
      </c>
      <c r="E19" s="253"/>
      <c r="F19" s="122" t="str">
        <f ca="1">IFERROR(VLOOKUP(TblP12[[#This Row],[Nivel]],INDIRECT(VLOOKUP(TblP12[[#This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IFERROR(VLOOKUP(TblP12[[#This Row],[Factor]],Tbl_ListFactores[],MATCH(B$15,Tbl_ListFactores[#Headers],0),0),"")</f>
        <v>zz</v>
      </c>
      <c r="C20" s="122" t="str">
        <f>IFERROR(VLOOKUP(TblP12[[#This Row],[Factor]],Tbl_ListFactores[],MATCH(C$15,Tbl_ListFactores[#Headers],0),0),"")</f>
        <v/>
      </c>
      <c r="D20" s="122" t="str">
        <f>IFERROR(VLOOKUP(TblP12[[#This Row],[Factor]],Tbl_ListFactores[],MATCH(D$15,Tbl_ListFactores[#Headers],0),0),"")</f>
        <v/>
      </c>
      <c r="E20" s="253"/>
      <c r="F20" s="122" t="str">
        <f ca="1">IFERROR(VLOOKUP(TblP12[[#This Row],[Nivel]],INDIRECT(VLOOKUP(TblP12[[#This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IFERROR(VLOOKUP(TblP12[[#This Row],[Factor]],Tbl_ListFactores[],MATCH(B$15,Tbl_ListFactores[#Headers],0),0),"")</f>
        <v>zz</v>
      </c>
      <c r="C21" s="122" t="str">
        <f>IFERROR(VLOOKUP(TblP12[[#This Row],[Factor]],Tbl_ListFactores[],MATCH(C$15,Tbl_ListFactores[#Headers],0),0),"")</f>
        <v/>
      </c>
      <c r="D21" s="122" t="str">
        <f>IFERROR(VLOOKUP(TblP12[[#This Row],[Factor]],Tbl_ListFactores[],MATCH(D$15,Tbl_ListFactores[#Headers],0),0),"")</f>
        <v/>
      </c>
      <c r="E21" s="253"/>
      <c r="F21" s="122" t="str">
        <f ca="1">IFERROR(VLOOKUP(TblP12[[#This Row],[Nivel]],INDIRECT(VLOOKUP(TblP12[[#This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IFERROR(VLOOKUP(TblP12[[#This Row],[Factor]],Tbl_ListFactores[],MATCH(B$15,Tbl_ListFactores[#Headers],0),0),"")</f>
        <v>zz</v>
      </c>
      <c r="C22" s="122" t="str">
        <f>IFERROR(VLOOKUP(TblP12[[#This Row],[Factor]],Tbl_ListFactores[],MATCH(C$15,Tbl_ListFactores[#Headers],0),0),"")</f>
        <v/>
      </c>
      <c r="D22" s="122" t="str">
        <f>IFERROR(VLOOKUP(TblP12[[#This Row],[Factor]],Tbl_ListFactores[],MATCH(D$15,Tbl_ListFactores[#Headers],0),0),"")</f>
        <v/>
      </c>
      <c r="E22" s="253"/>
      <c r="F22" s="122" t="str">
        <f ca="1">IFERROR(VLOOKUP(TblP12[[#This Row],[Nivel]],INDIRECT(VLOOKUP(TblP12[[#This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IFERROR(VLOOKUP(TblP12[[#This Row],[Factor]],Tbl_ListFactores[],MATCH(B$15,Tbl_ListFactores[#Headers],0),0),"")</f>
        <v>zz</v>
      </c>
      <c r="C23" s="122" t="str">
        <f>IFERROR(VLOOKUP(TblP12[[#This Row],[Factor]],Tbl_ListFactores[],MATCH(C$15,Tbl_ListFactores[#Headers],0),0),"")</f>
        <v/>
      </c>
      <c r="D23" s="122" t="str">
        <f>IFERROR(VLOOKUP(TblP12[[#This Row],[Factor]],Tbl_ListFactores[],MATCH(D$15,Tbl_ListFactores[#Headers],0),0),"")</f>
        <v/>
      </c>
      <c r="E23" s="253"/>
      <c r="F23" s="122" t="str">
        <f ca="1">IFERROR(VLOOKUP(TblP12[[#This Row],[Nivel]],INDIRECT(VLOOKUP(TblP12[[#This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IFERROR(VLOOKUP(TblP12[[#This Row],[Factor]],Tbl_ListFactores[],MATCH(B$15,Tbl_ListFactores[#Headers],0),0),"")</f>
        <v>zz</v>
      </c>
      <c r="C24" s="122" t="str">
        <f>IFERROR(VLOOKUP(TblP12[[#This Row],[Factor]],Tbl_ListFactores[],MATCH(C$15,Tbl_ListFactores[#Headers],0),0),"")</f>
        <v/>
      </c>
      <c r="D24" s="122" t="str">
        <f>IFERROR(VLOOKUP(TblP12[[#This Row],[Factor]],Tbl_ListFactores[],MATCH(D$15,Tbl_ListFactores[#Headers],0),0),"")</f>
        <v/>
      </c>
      <c r="E24" s="253"/>
      <c r="F24" s="122" t="str">
        <f ca="1">IFERROR(VLOOKUP(TblP12[[#This Row],[Nivel]],INDIRECT(VLOOKUP(TblP12[[#This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IFERROR(VLOOKUP(TblP12[[#This Row],[Factor]],Tbl_ListFactores[],MATCH(B$15,Tbl_ListFactores[#Headers],0),0),"")</f>
        <v>zz</v>
      </c>
      <c r="C25" s="122" t="str">
        <f>IFERROR(VLOOKUP(TblP12[[#This Row],[Factor]],Tbl_ListFactores[],MATCH(C$15,Tbl_ListFactores[#Headers],0),0),"")</f>
        <v/>
      </c>
      <c r="D25" s="122" t="str">
        <f>IFERROR(VLOOKUP(TblP12[[#This Row],[Factor]],Tbl_ListFactores[],MATCH(D$15,Tbl_ListFactores[#Headers],0),0),"")</f>
        <v/>
      </c>
      <c r="E25" s="253"/>
      <c r="F25" s="122" t="str">
        <f ca="1">IFERROR(VLOOKUP(TblP12[[#This Row],[Nivel]],INDIRECT(VLOOKUP(TblP12[[#This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IFERROR(VLOOKUP(TblP12[[#This Row],[Factor]],Tbl_ListFactores[],MATCH(B$15,Tbl_ListFactores[#Headers],0),0),"")</f>
        <v>zz</v>
      </c>
      <c r="C26" s="122" t="str">
        <f>IFERROR(VLOOKUP(TblP12[[#This Row],[Factor]],Tbl_ListFactores[],MATCH(C$15,Tbl_ListFactores[#Headers],0),0),"")</f>
        <v/>
      </c>
      <c r="D26" s="122" t="str">
        <f>IFERROR(VLOOKUP(TblP12[[#This Row],[Factor]],Tbl_ListFactores[],MATCH(D$15,Tbl_ListFactores[#Headers],0),0),"")</f>
        <v/>
      </c>
      <c r="E26" s="253"/>
      <c r="F26" s="122" t="str">
        <f ca="1">IFERROR(VLOOKUP(TblP12[[#This Row],[Nivel]],INDIRECT(VLOOKUP(TblP12[[#This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IFERROR(VLOOKUP(TblP12[[#This Row],[Factor]],Tbl_ListFactores[],MATCH(B$15,Tbl_ListFactores[#Headers],0),0),"")</f>
        <v>zz</v>
      </c>
      <c r="C27" s="122" t="str">
        <f>IFERROR(VLOOKUP(TblP12[[#This Row],[Factor]],Tbl_ListFactores[],MATCH(C$15,Tbl_ListFactores[#Headers],0),0),"")</f>
        <v/>
      </c>
      <c r="D27" s="122" t="str">
        <f>IFERROR(VLOOKUP(TblP12[[#This Row],[Factor]],Tbl_ListFactores[],MATCH(D$15,Tbl_ListFactores[#Headers],0),0),"")</f>
        <v/>
      </c>
      <c r="E27" s="253"/>
      <c r="F27" s="122" t="str">
        <f ca="1">IFERROR(VLOOKUP(TblP12[[#This Row],[Nivel]],INDIRECT(VLOOKUP(TblP12[[#This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IFERROR(VLOOKUP(TblP12[[#This Row],[Factor]],Tbl_ListFactores[],MATCH(B$15,Tbl_ListFactores[#Headers],0),0),"")</f>
        <v>zz</v>
      </c>
      <c r="C28" s="122" t="str">
        <f>IFERROR(VLOOKUP(TblP12[[#This Row],[Factor]],Tbl_ListFactores[],MATCH(C$15,Tbl_ListFactores[#Headers],0),0),"")</f>
        <v/>
      </c>
      <c r="D28" s="122" t="str">
        <f>IFERROR(VLOOKUP(TblP12[[#This Row],[Factor]],Tbl_ListFactores[],MATCH(D$15,Tbl_ListFactores[#Headers],0),0),"")</f>
        <v/>
      </c>
      <c r="E28" s="253"/>
      <c r="F28" s="122" t="str">
        <f ca="1">IFERROR(VLOOKUP(TblP12[[#This Row],[Nivel]],INDIRECT(VLOOKUP(TblP12[[#This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IFERROR(VLOOKUP(TblP12[[#This Row],[Factor]],Tbl_ListFactores[],MATCH(B$15,Tbl_ListFactores[#Headers],0),0),"")</f>
        <v>zz</v>
      </c>
      <c r="C29" s="122" t="str">
        <f>IFERROR(VLOOKUP(TblP12[[#This Row],[Factor]],Tbl_ListFactores[],MATCH(C$15,Tbl_ListFactores[#Headers],0),0),"")</f>
        <v/>
      </c>
      <c r="D29" s="122" t="str">
        <f>IFERROR(VLOOKUP(TblP12[[#This Row],[Factor]],Tbl_ListFactores[],MATCH(D$15,Tbl_ListFactores[#Headers],0),0),"")</f>
        <v/>
      </c>
      <c r="E29" s="253"/>
      <c r="F29" s="122" t="str">
        <f ca="1">IFERROR(VLOOKUP(TblP12[[#This Row],[Nivel]],INDIRECT(VLOOKUP(TblP12[[#This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IFERROR(VLOOKUP(TblP12[[#This Row],[Factor]],Tbl_ListFactores[],MATCH(B$15,Tbl_ListFactores[#Headers],0),0),"")</f>
        <v>zz</v>
      </c>
      <c r="C30" s="122" t="str">
        <f>IFERROR(VLOOKUP(TblP12[[#This Row],[Factor]],Tbl_ListFactores[],MATCH(C$15,Tbl_ListFactores[#Headers],0),0),"")</f>
        <v/>
      </c>
      <c r="D30" s="122" t="str">
        <f>IFERROR(VLOOKUP(TblP12[[#This Row],[Factor]],Tbl_ListFactores[],MATCH(D$15,Tbl_ListFactores[#Headers],0),0),"")</f>
        <v/>
      </c>
      <c r="E30" s="253"/>
      <c r="F30" s="122" t="str">
        <f ca="1">IFERROR(VLOOKUP(TblP12[[#This Row],[Nivel]],INDIRECT(VLOOKUP(TblP12[[#This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IFERROR(VLOOKUP(TblP12[[#This Row],[Factor]],Tbl_ListFactores[],MATCH(B$15,Tbl_ListFactores[#Headers],0),0),"")</f>
        <v>zz</v>
      </c>
      <c r="C31" s="122" t="str">
        <f>IFERROR(VLOOKUP(TblP12[[#This Row],[Factor]],Tbl_ListFactores[],MATCH(C$15,Tbl_ListFactores[#Headers],0),0),"")</f>
        <v/>
      </c>
      <c r="D31" s="122" t="str">
        <f>IFERROR(VLOOKUP(TblP12[[#This Row],[Factor]],Tbl_ListFactores[],MATCH(D$15,Tbl_ListFactores[#Headers],0),0),"")</f>
        <v/>
      </c>
      <c r="E31" s="253"/>
      <c r="F31" s="122" t="str">
        <f ca="1">IFERROR(VLOOKUP(TblP12[[#This Row],[Nivel]],INDIRECT(VLOOKUP(TblP12[[#This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IFERROR(VLOOKUP(TblP12[[#This Row],[Factor]],Tbl_ListFactores[],MATCH(B$15,Tbl_ListFactores[#Headers],0),0),"")</f>
        <v>zz</v>
      </c>
      <c r="C32" s="122" t="str">
        <f>IFERROR(VLOOKUP(TblP12[[#This Row],[Factor]],Tbl_ListFactores[],MATCH(C$15,Tbl_ListFactores[#Headers],0),0),"")</f>
        <v/>
      </c>
      <c r="D32" s="122" t="str">
        <f>IFERROR(VLOOKUP(TblP12[[#This Row],[Factor]],Tbl_ListFactores[],MATCH(D$15,Tbl_ListFactores[#Headers],0),0),"")</f>
        <v/>
      </c>
      <c r="E32" s="253"/>
      <c r="F32" s="122" t="str">
        <f ca="1">IFERROR(VLOOKUP(TblP12[[#This Row],[Nivel]],INDIRECT(VLOOKUP(TblP12[[#This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IFERROR(VLOOKUP(TblP12[[#This Row],[Factor]],Tbl_ListFactores[],MATCH(B$15,Tbl_ListFactores[#Headers],0),0),"")</f>
        <v>zz</v>
      </c>
      <c r="C33" s="122" t="str">
        <f>IFERROR(VLOOKUP(TblP12[[#This Row],[Factor]],Tbl_ListFactores[],MATCH(C$15,Tbl_ListFactores[#Headers],0),0),"")</f>
        <v/>
      </c>
      <c r="D33" s="122" t="str">
        <f>IFERROR(VLOOKUP(TblP12[[#This Row],[Factor]],Tbl_ListFactores[],MATCH(D$15,Tbl_ListFactores[#Headers],0),0),"")</f>
        <v/>
      </c>
      <c r="E33" s="253"/>
      <c r="F33" s="122" t="str">
        <f ca="1">IFERROR(VLOOKUP(TblP12[[#This Row],[Nivel]],INDIRECT(VLOOKUP(TblP12[[#This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IFERROR(VLOOKUP(TblP12[[#This Row],[Factor]],Tbl_ListFactores[],MATCH(B$15,Tbl_ListFactores[#Headers],0),0),"")</f>
        <v>zz</v>
      </c>
      <c r="C34" s="122" t="str">
        <f>IFERROR(VLOOKUP(TblP12[[#This Row],[Factor]],Tbl_ListFactores[],MATCH(C$15,Tbl_ListFactores[#Headers],0),0),"")</f>
        <v/>
      </c>
      <c r="D34" s="122" t="str">
        <f>IFERROR(VLOOKUP(TblP12[[#This Row],[Factor]],Tbl_ListFactores[],MATCH(D$15,Tbl_ListFactores[#Headers],0),0),"")</f>
        <v/>
      </c>
      <c r="E34" s="253"/>
      <c r="F34" s="122" t="str">
        <f ca="1">IFERROR(VLOOKUP(TblP12[[#This Row],[Nivel]],INDIRECT(VLOOKUP(TblP12[[#This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IFERROR(VLOOKUP(TblP12[[#This Row],[Factor]],Tbl_ListFactores[],MATCH(B$15,Tbl_ListFactores[#Headers],0),0),"")</f>
        <v>zz</v>
      </c>
      <c r="C35" s="122" t="str">
        <f>IFERROR(VLOOKUP(TblP12[[#This Row],[Factor]],Tbl_ListFactores[],MATCH(C$15,Tbl_ListFactores[#Headers],0),0),"")</f>
        <v/>
      </c>
      <c r="D35" s="122" t="str">
        <f>IFERROR(VLOOKUP(TblP12[[#This Row],[Factor]],Tbl_ListFactores[],MATCH(D$15,Tbl_ListFactores[#Headers],0),0),"")</f>
        <v/>
      </c>
      <c r="E35" s="253"/>
      <c r="F35" s="122" t="str">
        <f ca="1">IFERROR(VLOOKUP(TblP12[[#This Row],[Nivel]],INDIRECT(VLOOKUP(TblP12[[#This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IFERROR(VLOOKUP(TblP12[[#This Row],[Factor]],Tbl_ListFactores[],MATCH(B$15,Tbl_ListFactores[#Headers],0),0),"")</f>
        <v>zz</v>
      </c>
      <c r="C36" s="122" t="str">
        <f>IFERROR(VLOOKUP(TblP12[[#This Row],[Factor]],Tbl_ListFactores[],MATCH(C$15,Tbl_ListFactores[#Headers],0),0),"")</f>
        <v/>
      </c>
      <c r="D36" s="122" t="str">
        <f>IFERROR(VLOOKUP(TblP12[[#This Row],[Factor]],Tbl_ListFactores[],MATCH(D$15,Tbl_ListFactores[#Headers],0),0),"")</f>
        <v/>
      </c>
      <c r="E36" s="253"/>
      <c r="F36" s="122" t="str">
        <f ca="1">IFERROR(VLOOKUP(TblP12[[#This Row],[Nivel]],INDIRECT(VLOOKUP(TblP12[[#This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IFERROR(VLOOKUP(TblP12[[#This Row],[Factor]],Tbl_ListFactores[],MATCH(B$15,Tbl_ListFactores[#Headers],0),0),"")</f>
        <v>zz</v>
      </c>
      <c r="C37" s="122" t="str">
        <f>IFERROR(VLOOKUP(TblP12[[#This Row],[Factor]],Tbl_ListFactores[],MATCH(C$15,Tbl_ListFactores[#Headers],0),0),"")</f>
        <v/>
      </c>
      <c r="D37" s="122" t="str">
        <f>IFERROR(VLOOKUP(TblP12[[#This Row],[Factor]],Tbl_ListFactores[],MATCH(D$15,Tbl_ListFactores[#Headers],0),0),"")</f>
        <v/>
      </c>
      <c r="E37" s="253"/>
      <c r="F37" s="122" t="str">
        <f ca="1">IFERROR(VLOOKUP(TblP12[[#This Row],[Nivel]],INDIRECT(VLOOKUP(TblP12[[#This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IFERROR(VLOOKUP(TblP12[[#This Row],[Factor]],Tbl_ListFactores[],MATCH(B$15,Tbl_ListFactores[#Headers],0),0),"")</f>
        <v>zz</v>
      </c>
      <c r="C38" s="122" t="str">
        <f>IFERROR(VLOOKUP(TblP12[[#This Row],[Factor]],Tbl_ListFactores[],MATCH(C$15,Tbl_ListFactores[#Headers],0),0),"")</f>
        <v/>
      </c>
      <c r="D38" s="122" t="str">
        <f>IFERROR(VLOOKUP(TblP12[[#This Row],[Factor]],Tbl_ListFactores[],MATCH(D$15,Tbl_ListFactores[#Headers],0),0),"")</f>
        <v/>
      </c>
      <c r="E38" s="253"/>
      <c r="F38" s="122" t="str">
        <f ca="1">IFERROR(VLOOKUP(TblP12[[#This Row],[Nivel]],INDIRECT(VLOOKUP(TblP12[[#This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IFERROR(VLOOKUP(TblP12[[#This Row],[Factor]],Tbl_ListFactores[],MATCH(B$15,Tbl_ListFactores[#Headers],0),0),"")</f>
        <v>zz</v>
      </c>
      <c r="C39" s="122" t="str">
        <f>IFERROR(VLOOKUP(TblP12[[#This Row],[Factor]],Tbl_ListFactores[],MATCH(C$15,Tbl_ListFactores[#Headers],0),0),"")</f>
        <v/>
      </c>
      <c r="D39" s="122" t="str">
        <f>IFERROR(VLOOKUP(TblP12[[#This Row],[Factor]],Tbl_ListFactores[],MATCH(D$15,Tbl_ListFactores[#Headers],0),0),"")</f>
        <v/>
      </c>
      <c r="E39" s="253"/>
      <c r="F39" s="122" t="str">
        <f ca="1">IFERROR(VLOOKUP(TblP12[[#This Row],[Nivel]],INDIRECT(VLOOKUP(TblP12[[#This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IFERROR(VLOOKUP(TblP12[[#This Row],[Factor]],Tbl_ListFactores[],MATCH(B$15,Tbl_ListFactores[#Headers],0),0),"")</f>
        <v>zz</v>
      </c>
      <c r="C40" s="122" t="str">
        <f>IFERROR(VLOOKUP(TblP12[[#This Row],[Factor]],Tbl_ListFactores[],MATCH(C$15,Tbl_ListFactores[#Headers],0),0),"")</f>
        <v/>
      </c>
      <c r="D40" s="122" t="str">
        <f>IFERROR(VLOOKUP(TblP12[[#This Row],[Factor]],Tbl_ListFactores[],MATCH(D$15,Tbl_ListFactores[#Headers],0),0),"")</f>
        <v/>
      </c>
      <c r="E40" s="253"/>
      <c r="F40" s="122" t="str">
        <f ca="1">IFERROR(VLOOKUP(TblP12[[#This Row],[Nivel]],INDIRECT(VLOOKUP(TblP12[[#This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IFERROR(VLOOKUP(TblP12[[#This Row],[Factor]],Tbl_ListFactores[],MATCH(B$15,Tbl_ListFactores[#Headers],0),0),"")</f>
        <v>zz</v>
      </c>
      <c r="C41" s="122" t="str">
        <f>IFERROR(VLOOKUP(TblP12[[#This Row],[Factor]],Tbl_ListFactores[],MATCH(C$15,Tbl_ListFactores[#Headers],0),0),"")</f>
        <v/>
      </c>
      <c r="D41" s="122" t="str">
        <f>IFERROR(VLOOKUP(TblP12[[#This Row],[Factor]],Tbl_ListFactores[],MATCH(D$15,Tbl_ListFactores[#Headers],0),0),"")</f>
        <v/>
      </c>
      <c r="E41" s="253"/>
      <c r="F41" s="122" t="str">
        <f ca="1">IFERROR(VLOOKUP(TblP12[[#This Row],[Nivel]],INDIRECT(VLOOKUP(TblP12[[#This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IFERROR(VLOOKUP(TblP12[[#This Row],[Factor]],Tbl_ListFactores[],MATCH(B$15,Tbl_ListFactores[#Headers],0),0),"")</f>
        <v>zz</v>
      </c>
      <c r="C42" s="122" t="str">
        <f>IFERROR(VLOOKUP(TblP12[[#This Row],[Factor]],Tbl_ListFactores[],MATCH(C$15,Tbl_ListFactores[#Headers],0),0),"")</f>
        <v/>
      </c>
      <c r="D42" s="122" t="str">
        <f>IFERROR(VLOOKUP(TblP12[[#This Row],[Factor]],Tbl_ListFactores[],MATCH(D$15,Tbl_ListFactores[#Headers],0),0),"")</f>
        <v/>
      </c>
      <c r="E42" s="253"/>
      <c r="F42" s="122" t="str">
        <f ca="1">IFERROR(VLOOKUP(TblP12[[#This Row],[Nivel]],INDIRECT(VLOOKUP(TblP12[[#This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IFERROR(VLOOKUP(TblP12[[#This Row],[Factor]],Tbl_ListFactores[],MATCH(B$15,Tbl_ListFactores[#Headers],0),0),"")</f>
        <v>zz</v>
      </c>
      <c r="C43" s="122" t="str">
        <f>IFERROR(VLOOKUP(TblP12[[#This Row],[Factor]],Tbl_ListFactores[],MATCH(C$15,Tbl_ListFactores[#Headers],0),0),"")</f>
        <v/>
      </c>
      <c r="D43" s="122" t="str">
        <f>IFERROR(VLOOKUP(TblP12[[#This Row],[Factor]],Tbl_ListFactores[],MATCH(D$15,Tbl_ListFactores[#Headers],0),0),"")</f>
        <v/>
      </c>
      <c r="E43" s="253"/>
      <c r="F43" s="122" t="str">
        <f ca="1">IFERROR(VLOOKUP(TblP12[[#This Row],[Nivel]],INDIRECT(VLOOKUP(TblP12[[#This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IFERROR(VLOOKUP(TblP12[[#This Row],[Factor]],Tbl_ListFactores[],MATCH(B$15,Tbl_ListFactores[#Headers],0),0),"")</f>
        <v>zz</v>
      </c>
      <c r="C44" s="122" t="str">
        <f>IFERROR(VLOOKUP(TblP12[[#This Row],[Factor]],Tbl_ListFactores[],MATCH(C$15,Tbl_ListFactores[#Headers],0),0),"")</f>
        <v/>
      </c>
      <c r="D44" s="122" t="str">
        <f>IFERROR(VLOOKUP(TblP12[[#This Row],[Factor]],Tbl_ListFactores[],MATCH(D$15,Tbl_ListFactores[#Headers],0),0),"")</f>
        <v/>
      </c>
      <c r="E44" s="253"/>
      <c r="F44" s="122" t="str">
        <f ca="1">IFERROR(VLOOKUP(TblP12[[#This Row],[Nivel]],INDIRECT(VLOOKUP(TblP12[[#This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IFERROR(VLOOKUP(TblP12[[#This Row],[Factor]],Tbl_ListFactores[],MATCH(B$15,Tbl_ListFactores[#Headers],0),0),"")</f>
        <v>zz</v>
      </c>
      <c r="C45" s="122" t="str">
        <f>IFERROR(VLOOKUP(TblP12[[#This Row],[Factor]],Tbl_ListFactores[],MATCH(C$15,Tbl_ListFactores[#Headers],0),0),"")</f>
        <v/>
      </c>
      <c r="D45" s="122" t="str">
        <f>IFERROR(VLOOKUP(TblP12[[#This Row],[Factor]],Tbl_ListFactores[],MATCH(D$15,Tbl_ListFactores[#Headers],0),0),"")</f>
        <v/>
      </c>
      <c r="E45" s="253"/>
      <c r="F45" s="122" t="str">
        <f ca="1">IFERROR(VLOOKUP(TblP12[[#This Row],[Nivel]],INDIRECT(VLOOKUP(TblP12[[#This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28" priority="2">
      <formula>AND($C16&lt;&gt;"",ISBLANK($E16),$D$1&lt;&gt;0)</formula>
    </cfRule>
  </conditionalFormatting>
  <conditionalFormatting sqref="B16:B45">
    <cfRule type="cellIs" dxfId="427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6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78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IF(AND(COUNTBLANK(TblP13[Nivel])&lt;&gt;COUNTBLANK(TblP13[Nombre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IFERROR(VLOOKUP(TblP13[[#This Row],[Factor]],Tbl_ListFactores[],MATCH(B$15,Tbl_ListFactores[#Headers],0),0),"")</f>
        <v>zz</v>
      </c>
      <c r="C16" s="122" t="str">
        <f>IFERROR(VLOOKUP(TblP13[[#This Row],[Factor]],Tbl_ListFactores[],MATCH(C$15,Tbl_ListFactores[#Headers],0),0),"")</f>
        <v/>
      </c>
      <c r="D16" s="122" t="str">
        <f>IFERROR(VLOOKUP(TblP13[[#This Row],[Factor]],Tbl_ListFactores[],MATCH(D$15,Tbl_ListFactores[#Headers],0),0),"")</f>
        <v/>
      </c>
      <c r="E16" s="253"/>
      <c r="F16" s="122" t="str">
        <f ca="1">IFERROR(VLOOKUP(TblP13[[#This Row],[Nivel]],INDIRECT(VLOOKUP(TblP13[[#This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IFERROR(VLOOKUP(TblP13[[#This Row],[Factor]],Tbl_ListFactores[],MATCH(B$15,Tbl_ListFactores[#Headers],0),0),"")</f>
        <v>zz</v>
      </c>
      <c r="C17" s="122" t="str">
        <f>IFERROR(VLOOKUP(TblP13[[#This Row],[Factor]],Tbl_ListFactores[],MATCH(C$15,Tbl_ListFactores[#Headers],0),0),"")</f>
        <v/>
      </c>
      <c r="D17" s="122" t="str">
        <f>IFERROR(VLOOKUP(TblP13[[#This Row],[Factor]],Tbl_ListFactores[],MATCH(D$15,Tbl_ListFactores[#Headers],0),0),"")</f>
        <v/>
      </c>
      <c r="E17" s="253"/>
      <c r="F17" s="122" t="str">
        <f ca="1">IFERROR(VLOOKUP(TblP13[[#This Row],[Nivel]],INDIRECT(VLOOKUP(TblP13[[#This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IFERROR(VLOOKUP(TblP13[[#This Row],[Factor]],Tbl_ListFactores[],MATCH(B$15,Tbl_ListFactores[#Headers],0),0),"")</f>
        <v>zz</v>
      </c>
      <c r="C18" s="122" t="str">
        <f>IFERROR(VLOOKUP(TblP13[[#This Row],[Factor]],Tbl_ListFactores[],MATCH(C$15,Tbl_ListFactores[#Headers],0),0),"")</f>
        <v/>
      </c>
      <c r="D18" s="122" t="str">
        <f>IFERROR(VLOOKUP(TblP13[[#This Row],[Factor]],Tbl_ListFactores[],MATCH(D$15,Tbl_ListFactores[#Headers],0),0),"")</f>
        <v/>
      </c>
      <c r="E18" s="253"/>
      <c r="F18" s="122" t="str">
        <f ca="1">IFERROR(VLOOKUP(TblP13[[#This Row],[Nivel]],INDIRECT(VLOOKUP(TblP13[[#This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IFERROR(VLOOKUP(TblP13[[#This Row],[Factor]],Tbl_ListFactores[],MATCH(B$15,Tbl_ListFactores[#Headers],0),0),"")</f>
        <v>zz</v>
      </c>
      <c r="C19" s="122" t="str">
        <f>IFERROR(VLOOKUP(TblP13[[#This Row],[Factor]],Tbl_ListFactores[],MATCH(C$15,Tbl_ListFactores[#Headers],0),0),"")</f>
        <v/>
      </c>
      <c r="D19" s="122" t="str">
        <f>IFERROR(VLOOKUP(TblP13[[#This Row],[Factor]],Tbl_ListFactores[],MATCH(D$15,Tbl_ListFactores[#Headers],0),0),"")</f>
        <v/>
      </c>
      <c r="E19" s="253"/>
      <c r="F19" s="122" t="str">
        <f ca="1">IFERROR(VLOOKUP(TblP13[[#This Row],[Nivel]],INDIRECT(VLOOKUP(TblP13[[#This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IFERROR(VLOOKUP(TblP13[[#This Row],[Factor]],Tbl_ListFactores[],MATCH(B$15,Tbl_ListFactores[#Headers],0),0),"")</f>
        <v>zz</v>
      </c>
      <c r="C20" s="122" t="str">
        <f>IFERROR(VLOOKUP(TblP13[[#This Row],[Factor]],Tbl_ListFactores[],MATCH(C$15,Tbl_ListFactores[#Headers],0),0),"")</f>
        <v/>
      </c>
      <c r="D20" s="122" t="str">
        <f>IFERROR(VLOOKUP(TblP13[[#This Row],[Factor]],Tbl_ListFactores[],MATCH(D$15,Tbl_ListFactores[#Headers],0),0),"")</f>
        <v/>
      </c>
      <c r="E20" s="253"/>
      <c r="F20" s="122" t="str">
        <f ca="1">IFERROR(VLOOKUP(TblP13[[#This Row],[Nivel]],INDIRECT(VLOOKUP(TblP13[[#This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IFERROR(VLOOKUP(TblP13[[#This Row],[Factor]],Tbl_ListFactores[],MATCH(B$15,Tbl_ListFactores[#Headers],0),0),"")</f>
        <v>zz</v>
      </c>
      <c r="C21" s="122" t="str">
        <f>IFERROR(VLOOKUP(TblP13[[#This Row],[Factor]],Tbl_ListFactores[],MATCH(C$15,Tbl_ListFactores[#Headers],0),0),"")</f>
        <v/>
      </c>
      <c r="D21" s="122" t="str">
        <f>IFERROR(VLOOKUP(TblP13[[#This Row],[Factor]],Tbl_ListFactores[],MATCH(D$15,Tbl_ListFactores[#Headers],0),0),"")</f>
        <v/>
      </c>
      <c r="E21" s="253"/>
      <c r="F21" s="122" t="str">
        <f ca="1">IFERROR(VLOOKUP(TblP13[[#This Row],[Nivel]],INDIRECT(VLOOKUP(TblP13[[#This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IFERROR(VLOOKUP(TblP13[[#This Row],[Factor]],Tbl_ListFactores[],MATCH(B$15,Tbl_ListFactores[#Headers],0),0),"")</f>
        <v>zz</v>
      </c>
      <c r="C22" s="122" t="str">
        <f>IFERROR(VLOOKUP(TblP13[[#This Row],[Factor]],Tbl_ListFactores[],MATCH(C$15,Tbl_ListFactores[#Headers],0),0),"")</f>
        <v/>
      </c>
      <c r="D22" s="122" t="str">
        <f>IFERROR(VLOOKUP(TblP13[[#This Row],[Factor]],Tbl_ListFactores[],MATCH(D$15,Tbl_ListFactores[#Headers],0),0),"")</f>
        <v/>
      </c>
      <c r="E22" s="253"/>
      <c r="F22" s="122" t="str">
        <f ca="1">IFERROR(VLOOKUP(TblP13[[#This Row],[Nivel]],INDIRECT(VLOOKUP(TblP13[[#This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IFERROR(VLOOKUP(TblP13[[#This Row],[Factor]],Tbl_ListFactores[],MATCH(B$15,Tbl_ListFactores[#Headers],0),0),"")</f>
        <v>zz</v>
      </c>
      <c r="C23" s="122" t="str">
        <f>IFERROR(VLOOKUP(TblP13[[#This Row],[Factor]],Tbl_ListFactores[],MATCH(C$15,Tbl_ListFactores[#Headers],0),0),"")</f>
        <v/>
      </c>
      <c r="D23" s="122" t="str">
        <f>IFERROR(VLOOKUP(TblP13[[#This Row],[Factor]],Tbl_ListFactores[],MATCH(D$15,Tbl_ListFactores[#Headers],0),0),"")</f>
        <v/>
      </c>
      <c r="E23" s="253"/>
      <c r="F23" s="122" t="str">
        <f ca="1">IFERROR(VLOOKUP(TblP13[[#This Row],[Nivel]],INDIRECT(VLOOKUP(TblP13[[#This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IFERROR(VLOOKUP(TblP13[[#This Row],[Factor]],Tbl_ListFactores[],MATCH(B$15,Tbl_ListFactores[#Headers],0),0),"")</f>
        <v>zz</v>
      </c>
      <c r="C24" s="122" t="str">
        <f>IFERROR(VLOOKUP(TblP13[[#This Row],[Factor]],Tbl_ListFactores[],MATCH(C$15,Tbl_ListFactores[#Headers],0),0),"")</f>
        <v/>
      </c>
      <c r="D24" s="122" t="str">
        <f>IFERROR(VLOOKUP(TblP13[[#This Row],[Factor]],Tbl_ListFactores[],MATCH(D$15,Tbl_ListFactores[#Headers],0),0),"")</f>
        <v/>
      </c>
      <c r="E24" s="253"/>
      <c r="F24" s="122" t="str">
        <f ca="1">IFERROR(VLOOKUP(TblP13[[#This Row],[Nivel]],INDIRECT(VLOOKUP(TblP13[[#This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IFERROR(VLOOKUP(TblP13[[#This Row],[Factor]],Tbl_ListFactores[],MATCH(B$15,Tbl_ListFactores[#Headers],0),0),"")</f>
        <v>zz</v>
      </c>
      <c r="C25" s="122" t="str">
        <f>IFERROR(VLOOKUP(TblP13[[#This Row],[Factor]],Tbl_ListFactores[],MATCH(C$15,Tbl_ListFactores[#Headers],0),0),"")</f>
        <v/>
      </c>
      <c r="D25" s="122" t="str">
        <f>IFERROR(VLOOKUP(TblP13[[#This Row],[Factor]],Tbl_ListFactores[],MATCH(D$15,Tbl_ListFactores[#Headers],0),0),"")</f>
        <v/>
      </c>
      <c r="E25" s="253"/>
      <c r="F25" s="122" t="str">
        <f ca="1">IFERROR(VLOOKUP(TblP13[[#This Row],[Nivel]],INDIRECT(VLOOKUP(TblP13[[#This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IFERROR(VLOOKUP(TblP13[[#This Row],[Factor]],Tbl_ListFactores[],MATCH(B$15,Tbl_ListFactores[#Headers],0),0),"")</f>
        <v>zz</v>
      </c>
      <c r="C26" s="122" t="str">
        <f>IFERROR(VLOOKUP(TblP13[[#This Row],[Factor]],Tbl_ListFactores[],MATCH(C$15,Tbl_ListFactores[#Headers],0),0),"")</f>
        <v/>
      </c>
      <c r="D26" s="122" t="str">
        <f>IFERROR(VLOOKUP(TblP13[[#This Row],[Factor]],Tbl_ListFactores[],MATCH(D$15,Tbl_ListFactores[#Headers],0),0),"")</f>
        <v/>
      </c>
      <c r="E26" s="253"/>
      <c r="F26" s="122" t="str">
        <f ca="1">IFERROR(VLOOKUP(TblP13[[#This Row],[Nivel]],INDIRECT(VLOOKUP(TblP13[[#This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IFERROR(VLOOKUP(TblP13[[#This Row],[Factor]],Tbl_ListFactores[],MATCH(B$15,Tbl_ListFactores[#Headers],0),0),"")</f>
        <v>zz</v>
      </c>
      <c r="C27" s="122" t="str">
        <f>IFERROR(VLOOKUP(TblP13[[#This Row],[Factor]],Tbl_ListFactores[],MATCH(C$15,Tbl_ListFactores[#Headers],0),0),"")</f>
        <v/>
      </c>
      <c r="D27" s="122" t="str">
        <f>IFERROR(VLOOKUP(TblP13[[#This Row],[Factor]],Tbl_ListFactores[],MATCH(D$15,Tbl_ListFactores[#Headers],0),0),"")</f>
        <v/>
      </c>
      <c r="E27" s="253"/>
      <c r="F27" s="122" t="str">
        <f ca="1">IFERROR(VLOOKUP(TblP13[[#This Row],[Nivel]],INDIRECT(VLOOKUP(TblP13[[#This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IFERROR(VLOOKUP(TblP13[[#This Row],[Factor]],Tbl_ListFactores[],MATCH(B$15,Tbl_ListFactores[#Headers],0),0),"")</f>
        <v>zz</v>
      </c>
      <c r="C28" s="122" t="str">
        <f>IFERROR(VLOOKUP(TblP13[[#This Row],[Factor]],Tbl_ListFactores[],MATCH(C$15,Tbl_ListFactores[#Headers],0),0),"")</f>
        <v/>
      </c>
      <c r="D28" s="122" t="str">
        <f>IFERROR(VLOOKUP(TblP13[[#This Row],[Factor]],Tbl_ListFactores[],MATCH(D$15,Tbl_ListFactores[#Headers],0),0),"")</f>
        <v/>
      </c>
      <c r="E28" s="253"/>
      <c r="F28" s="122" t="str">
        <f ca="1">IFERROR(VLOOKUP(TblP13[[#This Row],[Nivel]],INDIRECT(VLOOKUP(TblP13[[#This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IFERROR(VLOOKUP(TblP13[[#This Row],[Factor]],Tbl_ListFactores[],MATCH(B$15,Tbl_ListFactores[#Headers],0),0),"")</f>
        <v>zz</v>
      </c>
      <c r="C29" s="122" t="str">
        <f>IFERROR(VLOOKUP(TblP13[[#This Row],[Factor]],Tbl_ListFactores[],MATCH(C$15,Tbl_ListFactores[#Headers],0),0),"")</f>
        <v/>
      </c>
      <c r="D29" s="122" t="str">
        <f>IFERROR(VLOOKUP(TblP13[[#This Row],[Factor]],Tbl_ListFactores[],MATCH(D$15,Tbl_ListFactores[#Headers],0),0),"")</f>
        <v/>
      </c>
      <c r="E29" s="253"/>
      <c r="F29" s="122" t="str">
        <f ca="1">IFERROR(VLOOKUP(TblP13[[#This Row],[Nivel]],INDIRECT(VLOOKUP(TblP13[[#This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IFERROR(VLOOKUP(TblP13[[#This Row],[Factor]],Tbl_ListFactores[],MATCH(B$15,Tbl_ListFactores[#Headers],0),0),"")</f>
        <v>zz</v>
      </c>
      <c r="C30" s="122" t="str">
        <f>IFERROR(VLOOKUP(TblP13[[#This Row],[Factor]],Tbl_ListFactores[],MATCH(C$15,Tbl_ListFactores[#Headers],0),0),"")</f>
        <v/>
      </c>
      <c r="D30" s="122" t="str">
        <f>IFERROR(VLOOKUP(TblP13[[#This Row],[Factor]],Tbl_ListFactores[],MATCH(D$15,Tbl_ListFactores[#Headers],0),0),"")</f>
        <v/>
      </c>
      <c r="E30" s="253"/>
      <c r="F30" s="122" t="str">
        <f ca="1">IFERROR(VLOOKUP(TblP13[[#This Row],[Nivel]],INDIRECT(VLOOKUP(TblP13[[#This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IFERROR(VLOOKUP(TblP13[[#This Row],[Factor]],Tbl_ListFactores[],MATCH(B$15,Tbl_ListFactores[#Headers],0),0),"")</f>
        <v>zz</v>
      </c>
      <c r="C31" s="122" t="str">
        <f>IFERROR(VLOOKUP(TblP13[[#This Row],[Factor]],Tbl_ListFactores[],MATCH(C$15,Tbl_ListFactores[#Headers],0),0),"")</f>
        <v/>
      </c>
      <c r="D31" s="122" t="str">
        <f>IFERROR(VLOOKUP(TblP13[[#This Row],[Factor]],Tbl_ListFactores[],MATCH(D$15,Tbl_ListFactores[#Headers],0),0),"")</f>
        <v/>
      </c>
      <c r="E31" s="253"/>
      <c r="F31" s="122" t="str">
        <f ca="1">IFERROR(VLOOKUP(TblP13[[#This Row],[Nivel]],INDIRECT(VLOOKUP(TblP13[[#This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IFERROR(VLOOKUP(TblP13[[#This Row],[Factor]],Tbl_ListFactores[],MATCH(B$15,Tbl_ListFactores[#Headers],0),0),"")</f>
        <v>zz</v>
      </c>
      <c r="C32" s="122" t="str">
        <f>IFERROR(VLOOKUP(TblP13[[#This Row],[Factor]],Tbl_ListFactores[],MATCH(C$15,Tbl_ListFactores[#Headers],0),0),"")</f>
        <v/>
      </c>
      <c r="D32" s="122" t="str">
        <f>IFERROR(VLOOKUP(TblP13[[#This Row],[Factor]],Tbl_ListFactores[],MATCH(D$15,Tbl_ListFactores[#Headers],0),0),"")</f>
        <v/>
      </c>
      <c r="E32" s="253"/>
      <c r="F32" s="122" t="str">
        <f ca="1">IFERROR(VLOOKUP(TblP13[[#This Row],[Nivel]],INDIRECT(VLOOKUP(TblP13[[#This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IFERROR(VLOOKUP(TblP13[[#This Row],[Factor]],Tbl_ListFactores[],MATCH(B$15,Tbl_ListFactores[#Headers],0),0),"")</f>
        <v>zz</v>
      </c>
      <c r="C33" s="122" t="str">
        <f>IFERROR(VLOOKUP(TblP13[[#This Row],[Factor]],Tbl_ListFactores[],MATCH(C$15,Tbl_ListFactores[#Headers],0),0),"")</f>
        <v/>
      </c>
      <c r="D33" s="122" t="str">
        <f>IFERROR(VLOOKUP(TblP13[[#This Row],[Factor]],Tbl_ListFactores[],MATCH(D$15,Tbl_ListFactores[#Headers],0),0),"")</f>
        <v/>
      </c>
      <c r="E33" s="253"/>
      <c r="F33" s="122" t="str">
        <f ca="1">IFERROR(VLOOKUP(TblP13[[#This Row],[Nivel]],INDIRECT(VLOOKUP(TblP13[[#This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IFERROR(VLOOKUP(TblP13[[#This Row],[Factor]],Tbl_ListFactores[],MATCH(B$15,Tbl_ListFactores[#Headers],0),0),"")</f>
        <v>zz</v>
      </c>
      <c r="C34" s="122" t="str">
        <f>IFERROR(VLOOKUP(TblP13[[#This Row],[Factor]],Tbl_ListFactores[],MATCH(C$15,Tbl_ListFactores[#Headers],0),0),"")</f>
        <v/>
      </c>
      <c r="D34" s="122" t="str">
        <f>IFERROR(VLOOKUP(TblP13[[#This Row],[Factor]],Tbl_ListFactores[],MATCH(D$15,Tbl_ListFactores[#Headers],0),0),"")</f>
        <v/>
      </c>
      <c r="E34" s="253"/>
      <c r="F34" s="122" t="str">
        <f ca="1">IFERROR(VLOOKUP(TblP13[[#This Row],[Nivel]],INDIRECT(VLOOKUP(TblP13[[#This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IFERROR(VLOOKUP(TblP13[[#This Row],[Factor]],Tbl_ListFactores[],MATCH(B$15,Tbl_ListFactores[#Headers],0),0),"")</f>
        <v>zz</v>
      </c>
      <c r="C35" s="122" t="str">
        <f>IFERROR(VLOOKUP(TblP13[[#This Row],[Factor]],Tbl_ListFactores[],MATCH(C$15,Tbl_ListFactores[#Headers],0),0),"")</f>
        <v/>
      </c>
      <c r="D35" s="122" t="str">
        <f>IFERROR(VLOOKUP(TblP13[[#This Row],[Factor]],Tbl_ListFactores[],MATCH(D$15,Tbl_ListFactores[#Headers],0),0),"")</f>
        <v/>
      </c>
      <c r="E35" s="253"/>
      <c r="F35" s="122" t="str">
        <f ca="1">IFERROR(VLOOKUP(TblP13[[#This Row],[Nivel]],INDIRECT(VLOOKUP(TblP13[[#This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IFERROR(VLOOKUP(TblP13[[#This Row],[Factor]],Tbl_ListFactores[],MATCH(B$15,Tbl_ListFactores[#Headers],0),0),"")</f>
        <v>zz</v>
      </c>
      <c r="C36" s="122" t="str">
        <f>IFERROR(VLOOKUP(TblP13[[#This Row],[Factor]],Tbl_ListFactores[],MATCH(C$15,Tbl_ListFactores[#Headers],0),0),"")</f>
        <v/>
      </c>
      <c r="D36" s="122" t="str">
        <f>IFERROR(VLOOKUP(TblP13[[#This Row],[Factor]],Tbl_ListFactores[],MATCH(D$15,Tbl_ListFactores[#Headers],0),0),"")</f>
        <v/>
      </c>
      <c r="E36" s="253"/>
      <c r="F36" s="122" t="str">
        <f ca="1">IFERROR(VLOOKUP(TblP13[[#This Row],[Nivel]],INDIRECT(VLOOKUP(TblP13[[#This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IFERROR(VLOOKUP(TblP13[[#This Row],[Factor]],Tbl_ListFactores[],MATCH(B$15,Tbl_ListFactores[#Headers],0),0),"")</f>
        <v>zz</v>
      </c>
      <c r="C37" s="122" t="str">
        <f>IFERROR(VLOOKUP(TblP13[[#This Row],[Factor]],Tbl_ListFactores[],MATCH(C$15,Tbl_ListFactores[#Headers],0),0),"")</f>
        <v/>
      </c>
      <c r="D37" s="122" t="str">
        <f>IFERROR(VLOOKUP(TblP13[[#This Row],[Factor]],Tbl_ListFactores[],MATCH(D$15,Tbl_ListFactores[#Headers],0),0),"")</f>
        <v/>
      </c>
      <c r="E37" s="253"/>
      <c r="F37" s="122" t="str">
        <f ca="1">IFERROR(VLOOKUP(TblP13[[#This Row],[Nivel]],INDIRECT(VLOOKUP(TblP13[[#This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IFERROR(VLOOKUP(TblP13[[#This Row],[Factor]],Tbl_ListFactores[],MATCH(B$15,Tbl_ListFactores[#Headers],0),0),"")</f>
        <v>zz</v>
      </c>
      <c r="C38" s="122" t="str">
        <f>IFERROR(VLOOKUP(TblP13[[#This Row],[Factor]],Tbl_ListFactores[],MATCH(C$15,Tbl_ListFactores[#Headers],0),0),"")</f>
        <v/>
      </c>
      <c r="D38" s="122" t="str">
        <f>IFERROR(VLOOKUP(TblP13[[#This Row],[Factor]],Tbl_ListFactores[],MATCH(D$15,Tbl_ListFactores[#Headers],0),0),"")</f>
        <v/>
      </c>
      <c r="E38" s="253"/>
      <c r="F38" s="122" t="str">
        <f ca="1">IFERROR(VLOOKUP(TblP13[[#This Row],[Nivel]],INDIRECT(VLOOKUP(TblP13[[#This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IFERROR(VLOOKUP(TblP13[[#This Row],[Factor]],Tbl_ListFactores[],MATCH(B$15,Tbl_ListFactores[#Headers],0),0),"")</f>
        <v>zz</v>
      </c>
      <c r="C39" s="122" t="str">
        <f>IFERROR(VLOOKUP(TblP13[[#This Row],[Factor]],Tbl_ListFactores[],MATCH(C$15,Tbl_ListFactores[#Headers],0),0),"")</f>
        <v/>
      </c>
      <c r="D39" s="122" t="str">
        <f>IFERROR(VLOOKUP(TblP13[[#This Row],[Factor]],Tbl_ListFactores[],MATCH(D$15,Tbl_ListFactores[#Headers],0),0),"")</f>
        <v/>
      </c>
      <c r="E39" s="253"/>
      <c r="F39" s="122" t="str">
        <f ca="1">IFERROR(VLOOKUP(TblP13[[#This Row],[Nivel]],INDIRECT(VLOOKUP(TblP13[[#This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IFERROR(VLOOKUP(TblP13[[#This Row],[Factor]],Tbl_ListFactores[],MATCH(B$15,Tbl_ListFactores[#Headers],0),0),"")</f>
        <v>zz</v>
      </c>
      <c r="C40" s="122" t="str">
        <f>IFERROR(VLOOKUP(TblP13[[#This Row],[Factor]],Tbl_ListFactores[],MATCH(C$15,Tbl_ListFactores[#Headers],0),0),"")</f>
        <v/>
      </c>
      <c r="D40" s="122" t="str">
        <f>IFERROR(VLOOKUP(TblP13[[#This Row],[Factor]],Tbl_ListFactores[],MATCH(D$15,Tbl_ListFactores[#Headers],0),0),"")</f>
        <v/>
      </c>
      <c r="E40" s="253"/>
      <c r="F40" s="122" t="str">
        <f ca="1">IFERROR(VLOOKUP(TblP13[[#This Row],[Nivel]],INDIRECT(VLOOKUP(TblP13[[#This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IFERROR(VLOOKUP(TblP13[[#This Row],[Factor]],Tbl_ListFactores[],MATCH(B$15,Tbl_ListFactores[#Headers],0),0),"")</f>
        <v>zz</v>
      </c>
      <c r="C41" s="122" t="str">
        <f>IFERROR(VLOOKUP(TblP13[[#This Row],[Factor]],Tbl_ListFactores[],MATCH(C$15,Tbl_ListFactores[#Headers],0),0),"")</f>
        <v/>
      </c>
      <c r="D41" s="122" t="str">
        <f>IFERROR(VLOOKUP(TblP13[[#This Row],[Factor]],Tbl_ListFactores[],MATCH(D$15,Tbl_ListFactores[#Headers],0),0),"")</f>
        <v/>
      </c>
      <c r="E41" s="253"/>
      <c r="F41" s="122" t="str">
        <f ca="1">IFERROR(VLOOKUP(TblP13[[#This Row],[Nivel]],INDIRECT(VLOOKUP(TblP13[[#This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IFERROR(VLOOKUP(TblP13[[#This Row],[Factor]],Tbl_ListFactores[],MATCH(B$15,Tbl_ListFactores[#Headers],0),0),"")</f>
        <v>zz</v>
      </c>
      <c r="C42" s="122" t="str">
        <f>IFERROR(VLOOKUP(TblP13[[#This Row],[Factor]],Tbl_ListFactores[],MATCH(C$15,Tbl_ListFactores[#Headers],0),0),"")</f>
        <v/>
      </c>
      <c r="D42" s="122" t="str">
        <f>IFERROR(VLOOKUP(TblP13[[#This Row],[Factor]],Tbl_ListFactores[],MATCH(D$15,Tbl_ListFactores[#Headers],0),0),"")</f>
        <v/>
      </c>
      <c r="E42" s="253"/>
      <c r="F42" s="122" t="str">
        <f ca="1">IFERROR(VLOOKUP(TblP13[[#This Row],[Nivel]],INDIRECT(VLOOKUP(TblP13[[#This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IFERROR(VLOOKUP(TblP13[[#This Row],[Factor]],Tbl_ListFactores[],MATCH(B$15,Tbl_ListFactores[#Headers],0),0),"")</f>
        <v>zz</v>
      </c>
      <c r="C43" s="122" t="str">
        <f>IFERROR(VLOOKUP(TblP13[[#This Row],[Factor]],Tbl_ListFactores[],MATCH(C$15,Tbl_ListFactores[#Headers],0),0),"")</f>
        <v/>
      </c>
      <c r="D43" s="122" t="str">
        <f>IFERROR(VLOOKUP(TblP13[[#This Row],[Factor]],Tbl_ListFactores[],MATCH(D$15,Tbl_ListFactores[#Headers],0),0),"")</f>
        <v/>
      </c>
      <c r="E43" s="253"/>
      <c r="F43" s="122" t="str">
        <f ca="1">IFERROR(VLOOKUP(TblP13[[#This Row],[Nivel]],INDIRECT(VLOOKUP(TblP13[[#This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IFERROR(VLOOKUP(TblP13[[#This Row],[Factor]],Tbl_ListFactores[],MATCH(B$15,Tbl_ListFactores[#Headers],0),0),"")</f>
        <v>zz</v>
      </c>
      <c r="C44" s="122" t="str">
        <f>IFERROR(VLOOKUP(TblP13[[#This Row],[Factor]],Tbl_ListFactores[],MATCH(C$15,Tbl_ListFactores[#Headers],0),0),"")</f>
        <v/>
      </c>
      <c r="D44" s="122" t="str">
        <f>IFERROR(VLOOKUP(TblP13[[#This Row],[Factor]],Tbl_ListFactores[],MATCH(D$15,Tbl_ListFactores[#Headers],0),0),"")</f>
        <v/>
      </c>
      <c r="E44" s="253"/>
      <c r="F44" s="122" t="str">
        <f ca="1">IFERROR(VLOOKUP(TblP13[[#This Row],[Nivel]],INDIRECT(VLOOKUP(TblP13[[#This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IFERROR(VLOOKUP(TblP13[[#This Row],[Factor]],Tbl_ListFactores[],MATCH(B$15,Tbl_ListFactores[#Headers],0),0),"")</f>
        <v>zz</v>
      </c>
      <c r="C45" s="122" t="str">
        <f>IFERROR(VLOOKUP(TblP13[[#This Row],[Factor]],Tbl_ListFactores[],MATCH(C$15,Tbl_ListFactores[#Headers],0),0),"")</f>
        <v/>
      </c>
      <c r="D45" s="122" t="str">
        <f>IFERROR(VLOOKUP(TblP13[[#This Row],[Factor]],Tbl_ListFactores[],MATCH(D$15,Tbl_ListFactores[#Headers],0),0),"")</f>
        <v/>
      </c>
      <c r="E45" s="253"/>
      <c r="F45" s="122" t="str">
        <f ca="1">IFERROR(VLOOKUP(TblP13[[#This Row],[Nivel]],INDIRECT(VLOOKUP(TblP13[[#This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17" priority="2">
      <formula>AND($C16&lt;&gt;"",ISBLANK($E16),$D$1&lt;&gt;0)</formula>
    </cfRule>
  </conditionalFormatting>
  <conditionalFormatting sqref="B16:B45">
    <cfRule type="cellIs" dxfId="416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7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79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IF(AND(COUNTBLANK(TblP14[Nivel])&lt;&gt;COUNTBLANK(TblP14[Nombre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IFERROR(VLOOKUP(TblP14[[#This Row],[Factor]],Tbl_ListFactores[],MATCH(B$15,Tbl_ListFactores[#Headers],0),0),"")</f>
        <v>zz</v>
      </c>
      <c r="C16" s="122" t="str">
        <f>IFERROR(VLOOKUP(TblP14[[#This Row],[Factor]],Tbl_ListFactores[],MATCH(C$15,Tbl_ListFactores[#Headers],0),0),"")</f>
        <v/>
      </c>
      <c r="D16" s="122" t="str">
        <f>IFERROR(VLOOKUP(TblP14[[#This Row],[Factor]],Tbl_ListFactores[],MATCH(D$15,Tbl_ListFactores[#Headers],0),0),"")</f>
        <v/>
      </c>
      <c r="E16" s="253"/>
      <c r="F16" s="122" t="str">
        <f ca="1">IFERROR(VLOOKUP(TblP14[[#This Row],[Nivel]],INDIRECT(VLOOKUP(TblP14[[#This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IFERROR(VLOOKUP(TblP14[[#This Row],[Factor]],Tbl_ListFactores[],MATCH(B$15,Tbl_ListFactores[#Headers],0),0),"")</f>
        <v>zz</v>
      </c>
      <c r="C17" s="122" t="str">
        <f>IFERROR(VLOOKUP(TblP14[[#This Row],[Factor]],Tbl_ListFactores[],MATCH(C$15,Tbl_ListFactores[#Headers],0),0),"")</f>
        <v/>
      </c>
      <c r="D17" s="122" t="str">
        <f>IFERROR(VLOOKUP(TblP14[[#This Row],[Factor]],Tbl_ListFactores[],MATCH(D$15,Tbl_ListFactores[#Headers],0),0),"")</f>
        <v/>
      </c>
      <c r="E17" s="253"/>
      <c r="F17" s="122" t="str">
        <f ca="1">IFERROR(VLOOKUP(TblP14[[#This Row],[Nivel]],INDIRECT(VLOOKUP(TblP14[[#This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IFERROR(VLOOKUP(TblP14[[#This Row],[Factor]],Tbl_ListFactores[],MATCH(B$15,Tbl_ListFactores[#Headers],0),0),"")</f>
        <v>zz</v>
      </c>
      <c r="C18" s="122" t="str">
        <f>IFERROR(VLOOKUP(TblP14[[#This Row],[Factor]],Tbl_ListFactores[],MATCH(C$15,Tbl_ListFactores[#Headers],0),0),"")</f>
        <v/>
      </c>
      <c r="D18" s="122" t="str">
        <f>IFERROR(VLOOKUP(TblP14[[#This Row],[Factor]],Tbl_ListFactores[],MATCH(D$15,Tbl_ListFactores[#Headers],0),0),"")</f>
        <v/>
      </c>
      <c r="E18" s="253"/>
      <c r="F18" s="122" t="str">
        <f ca="1">IFERROR(VLOOKUP(TblP14[[#This Row],[Nivel]],INDIRECT(VLOOKUP(TblP14[[#This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IFERROR(VLOOKUP(TblP14[[#This Row],[Factor]],Tbl_ListFactores[],MATCH(B$15,Tbl_ListFactores[#Headers],0),0),"")</f>
        <v>zz</v>
      </c>
      <c r="C19" s="122" t="str">
        <f>IFERROR(VLOOKUP(TblP14[[#This Row],[Factor]],Tbl_ListFactores[],MATCH(C$15,Tbl_ListFactores[#Headers],0),0),"")</f>
        <v/>
      </c>
      <c r="D19" s="122" t="str">
        <f>IFERROR(VLOOKUP(TblP14[[#This Row],[Factor]],Tbl_ListFactores[],MATCH(D$15,Tbl_ListFactores[#Headers],0),0),"")</f>
        <v/>
      </c>
      <c r="E19" s="253"/>
      <c r="F19" s="122" t="str">
        <f ca="1">IFERROR(VLOOKUP(TblP14[[#This Row],[Nivel]],INDIRECT(VLOOKUP(TblP14[[#This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IFERROR(VLOOKUP(TblP14[[#This Row],[Factor]],Tbl_ListFactores[],MATCH(B$15,Tbl_ListFactores[#Headers],0),0),"")</f>
        <v>zz</v>
      </c>
      <c r="C20" s="122" t="str">
        <f>IFERROR(VLOOKUP(TblP14[[#This Row],[Factor]],Tbl_ListFactores[],MATCH(C$15,Tbl_ListFactores[#Headers],0),0),"")</f>
        <v/>
      </c>
      <c r="D20" s="122" t="str">
        <f>IFERROR(VLOOKUP(TblP14[[#This Row],[Factor]],Tbl_ListFactores[],MATCH(D$15,Tbl_ListFactores[#Headers],0),0),"")</f>
        <v/>
      </c>
      <c r="E20" s="253"/>
      <c r="F20" s="122" t="str">
        <f ca="1">IFERROR(VLOOKUP(TblP14[[#This Row],[Nivel]],INDIRECT(VLOOKUP(TblP14[[#This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IFERROR(VLOOKUP(TblP14[[#This Row],[Factor]],Tbl_ListFactores[],MATCH(B$15,Tbl_ListFactores[#Headers],0),0),"")</f>
        <v>zz</v>
      </c>
      <c r="C21" s="122" t="str">
        <f>IFERROR(VLOOKUP(TblP14[[#This Row],[Factor]],Tbl_ListFactores[],MATCH(C$15,Tbl_ListFactores[#Headers],0),0),"")</f>
        <v/>
      </c>
      <c r="D21" s="122" t="str">
        <f>IFERROR(VLOOKUP(TblP14[[#This Row],[Factor]],Tbl_ListFactores[],MATCH(D$15,Tbl_ListFactores[#Headers],0),0),"")</f>
        <v/>
      </c>
      <c r="E21" s="253"/>
      <c r="F21" s="122" t="str">
        <f ca="1">IFERROR(VLOOKUP(TblP14[[#This Row],[Nivel]],INDIRECT(VLOOKUP(TblP14[[#This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IFERROR(VLOOKUP(TblP14[[#This Row],[Factor]],Tbl_ListFactores[],MATCH(B$15,Tbl_ListFactores[#Headers],0),0),"")</f>
        <v>zz</v>
      </c>
      <c r="C22" s="122" t="str">
        <f>IFERROR(VLOOKUP(TblP14[[#This Row],[Factor]],Tbl_ListFactores[],MATCH(C$15,Tbl_ListFactores[#Headers],0),0),"")</f>
        <v/>
      </c>
      <c r="D22" s="122" t="str">
        <f>IFERROR(VLOOKUP(TblP14[[#This Row],[Factor]],Tbl_ListFactores[],MATCH(D$15,Tbl_ListFactores[#Headers],0),0),"")</f>
        <v/>
      </c>
      <c r="E22" s="253"/>
      <c r="F22" s="122" t="str">
        <f ca="1">IFERROR(VLOOKUP(TblP14[[#This Row],[Nivel]],INDIRECT(VLOOKUP(TblP14[[#This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IFERROR(VLOOKUP(TblP14[[#This Row],[Factor]],Tbl_ListFactores[],MATCH(B$15,Tbl_ListFactores[#Headers],0),0),"")</f>
        <v>zz</v>
      </c>
      <c r="C23" s="122" t="str">
        <f>IFERROR(VLOOKUP(TblP14[[#This Row],[Factor]],Tbl_ListFactores[],MATCH(C$15,Tbl_ListFactores[#Headers],0),0),"")</f>
        <v/>
      </c>
      <c r="D23" s="122" t="str">
        <f>IFERROR(VLOOKUP(TblP14[[#This Row],[Factor]],Tbl_ListFactores[],MATCH(D$15,Tbl_ListFactores[#Headers],0),0),"")</f>
        <v/>
      </c>
      <c r="E23" s="253"/>
      <c r="F23" s="122" t="str">
        <f ca="1">IFERROR(VLOOKUP(TblP14[[#This Row],[Nivel]],INDIRECT(VLOOKUP(TblP14[[#This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IFERROR(VLOOKUP(TblP14[[#This Row],[Factor]],Tbl_ListFactores[],MATCH(B$15,Tbl_ListFactores[#Headers],0),0),"")</f>
        <v>zz</v>
      </c>
      <c r="C24" s="122" t="str">
        <f>IFERROR(VLOOKUP(TblP14[[#This Row],[Factor]],Tbl_ListFactores[],MATCH(C$15,Tbl_ListFactores[#Headers],0),0),"")</f>
        <v/>
      </c>
      <c r="D24" s="122" t="str">
        <f>IFERROR(VLOOKUP(TblP14[[#This Row],[Factor]],Tbl_ListFactores[],MATCH(D$15,Tbl_ListFactores[#Headers],0),0),"")</f>
        <v/>
      </c>
      <c r="E24" s="253"/>
      <c r="F24" s="122" t="str">
        <f ca="1">IFERROR(VLOOKUP(TblP14[[#This Row],[Nivel]],INDIRECT(VLOOKUP(TblP14[[#This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IFERROR(VLOOKUP(TblP14[[#This Row],[Factor]],Tbl_ListFactores[],MATCH(B$15,Tbl_ListFactores[#Headers],0),0),"")</f>
        <v>zz</v>
      </c>
      <c r="C25" s="122" t="str">
        <f>IFERROR(VLOOKUP(TblP14[[#This Row],[Factor]],Tbl_ListFactores[],MATCH(C$15,Tbl_ListFactores[#Headers],0),0),"")</f>
        <v/>
      </c>
      <c r="D25" s="122" t="str">
        <f>IFERROR(VLOOKUP(TblP14[[#This Row],[Factor]],Tbl_ListFactores[],MATCH(D$15,Tbl_ListFactores[#Headers],0),0),"")</f>
        <v/>
      </c>
      <c r="E25" s="253"/>
      <c r="F25" s="122" t="str">
        <f ca="1">IFERROR(VLOOKUP(TblP14[[#This Row],[Nivel]],INDIRECT(VLOOKUP(TblP14[[#This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IFERROR(VLOOKUP(TblP14[[#This Row],[Factor]],Tbl_ListFactores[],MATCH(B$15,Tbl_ListFactores[#Headers],0),0),"")</f>
        <v>zz</v>
      </c>
      <c r="C26" s="122" t="str">
        <f>IFERROR(VLOOKUP(TblP14[[#This Row],[Factor]],Tbl_ListFactores[],MATCH(C$15,Tbl_ListFactores[#Headers],0),0),"")</f>
        <v/>
      </c>
      <c r="D26" s="122" t="str">
        <f>IFERROR(VLOOKUP(TblP14[[#This Row],[Factor]],Tbl_ListFactores[],MATCH(D$15,Tbl_ListFactores[#Headers],0),0),"")</f>
        <v/>
      </c>
      <c r="E26" s="253"/>
      <c r="F26" s="122" t="str">
        <f ca="1">IFERROR(VLOOKUP(TblP14[[#This Row],[Nivel]],INDIRECT(VLOOKUP(TblP14[[#This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IFERROR(VLOOKUP(TblP14[[#This Row],[Factor]],Tbl_ListFactores[],MATCH(B$15,Tbl_ListFactores[#Headers],0),0),"")</f>
        <v>zz</v>
      </c>
      <c r="C27" s="122" t="str">
        <f>IFERROR(VLOOKUP(TblP14[[#This Row],[Factor]],Tbl_ListFactores[],MATCH(C$15,Tbl_ListFactores[#Headers],0),0),"")</f>
        <v/>
      </c>
      <c r="D27" s="122" t="str">
        <f>IFERROR(VLOOKUP(TblP14[[#This Row],[Factor]],Tbl_ListFactores[],MATCH(D$15,Tbl_ListFactores[#Headers],0),0),"")</f>
        <v/>
      </c>
      <c r="E27" s="253"/>
      <c r="F27" s="122" t="str">
        <f ca="1">IFERROR(VLOOKUP(TblP14[[#This Row],[Nivel]],INDIRECT(VLOOKUP(TblP14[[#This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IFERROR(VLOOKUP(TblP14[[#This Row],[Factor]],Tbl_ListFactores[],MATCH(B$15,Tbl_ListFactores[#Headers],0),0),"")</f>
        <v>zz</v>
      </c>
      <c r="C28" s="122" t="str">
        <f>IFERROR(VLOOKUP(TblP14[[#This Row],[Factor]],Tbl_ListFactores[],MATCH(C$15,Tbl_ListFactores[#Headers],0),0),"")</f>
        <v/>
      </c>
      <c r="D28" s="122" t="str">
        <f>IFERROR(VLOOKUP(TblP14[[#This Row],[Factor]],Tbl_ListFactores[],MATCH(D$15,Tbl_ListFactores[#Headers],0),0),"")</f>
        <v/>
      </c>
      <c r="E28" s="253"/>
      <c r="F28" s="122" t="str">
        <f ca="1">IFERROR(VLOOKUP(TblP14[[#This Row],[Nivel]],INDIRECT(VLOOKUP(TblP14[[#This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IFERROR(VLOOKUP(TblP14[[#This Row],[Factor]],Tbl_ListFactores[],MATCH(B$15,Tbl_ListFactores[#Headers],0),0),"")</f>
        <v>zz</v>
      </c>
      <c r="C29" s="122" t="str">
        <f>IFERROR(VLOOKUP(TblP14[[#This Row],[Factor]],Tbl_ListFactores[],MATCH(C$15,Tbl_ListFactores[#Headers],0),0),"")</f>
        <v/>
      </c>
      <c r="D29" s="122" t="str">
        <f>IFERROR(VLOOKUP(TblP14[[#This Row],[Factor]],Tbl_ListFactores[],MATCH(D$15,Tbl_ListFactores[#Headers],0),0),"")</f>
        <v/>
      </c>
      <c r="E29" s="253"/>
      <c r="F29" s="122" t="str">
        <f ca="1">IFERROR(VLOOKUP(TblP14[[#This Row],[Nivel]],INDIRECT(VLOOKUP(TblP14[[#This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IFERROR(VLOOKUP(TblP14[[#This Row],[Factor]],Tbl_ListFactores[],MATCH(B$15,Tbl_ListFactores[#Headers],0),0),"")</f>
        <v>zz</v>
      </c>
      <c r="C30" s="122" t="str">
        <f>IFERROR(VLOOKUP(TblP14[[#This Row],[Factor]],Tbl_ListFactores[],MATCH(C$15,Tbl_ListFactores[#Headers],0),0),"")</f>
        <v/>
      </c>
      <c r="D30" s="122" t="str">
        <f>IFERROR(VLOOKUP(TblP14[[#This Row],[Factor]],Tbl_ListFactores[],MATCH(D$15,Tbl_ListFactores[#Headers],0),0),"")</f>
        <v/>
      </c>
      <c r="E30" s="253"/>
      <c r="F30" s="122" t="str">
        <f ca="1">IFERROR(VLOOKUP(TblP14[[#This Row],[Nivel]],INDIRECT(VLOOKUP(TblP14[[#This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IFERROR(VLOOKUP(TblP14[[#This Row],[Factor]],Tbl_ListFactores[],MATCH(B$15,Tbl_ListFactores[#Headers],0),0),"")</f>
        <v>zz</v>
      </c>
      <c r="C31" s="122" t="str">
        <f>IFERROR(VLOOKUP(TblP14[[#This Row],[Factor]],Tbl_ListFactores[],MATCH(C$15,Tbl_ListFactores[#Headers],0),0),"")</f>
        <v/>
      </c>
      <c r="D31" s="122" t="str">
        <f>IFERROR(VLOOKUP(TblP14[[#This Row],[Factor]],Tbl_ListFactores[],MATCH(D$15,Tbl_ListFactores[#Headers],0),0),"")</f>
        <v/>
      </c>
      <c r="E31" s="253"/>
      <c r="F31" s="122" t="str">
        <f ca="1">IFERROR(VLOOKUP(TblP14[[#This Row],[Nivel]],INDIRECT(VLOOKUP(TblP14[[#This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IFERROR(VLOOKUP(TblP14[[#This Row],[Factor]],Tbl_ListFactores[],MATCH(B$15,Tbl_ListFactores[#Headers],0),0),"")</f>
        <v>zz</v>
      </c>
      <c r="C32" s="122" t="str">
        <f>IFERROR(VLOOKUP(TblP14[[#This Row],[Factor]],Tbl_ListFactores[],MATCH(C$15,Tbl_ListFactores[#Headers],0),0),"")</f>
        <v/>
      </c>
      <c r="D32" s="122" t="str">
        <f>IFERROR(VLOOKUP(TblP14[[#This Row],[Factor]],Tbl_ListFactores[],MATCH(D$15,Tbl_ListFactores[#Headers],0),0),"")</f>
        <v/>
      </c>
      <c r="E32" s="253"/>
      <c r="F32" s="122" t="str">
        <f ca="1">IFERROR(VLOOKUP(TblP14[[#This Row],[Nivel]],INDIRECT(VLOOKUP(TblP14[[#This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IFERROR(VLOOKUP(TblP14[[#This Row],[Factor]],Tbl_ListFactores[],MATCH(B$15,Tbl_ListFactores[#Headers],0),0),"")</f>
        <v>zz</v>
      </c>
      <c r="C33" s="122" t="str">
        <f>IFERROR(VLOOKUP(TblP14[[#This Row],[Factor]],Tbl_ListFactores[],MATCH(C$15,Tbl_ListFactores[#Headers],0),0),"")</f>
        <v/>
      </c>
      <c r="D33" s="122" t="str">
        <f>IFERROR(VLOOKUP(TblP14[[#This Row],[Factor]],Tbl_ListFactores[],MATCH(D$15,Tbl_ListFactores[#Headers],0),0),"")</f>
        <v/>
      </c>
      <c r="E33" s="253"/>
      <c r="F33" s="122" t="str">
        <f ca="1">IFERROR(VLOOKUP(TblP14[[#This Row],[Nivel]],INDIRECT(VLOOKUP(TblP14[[#This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IFERROR(VLOOKUP(TblP14[[#This Row],[Factor]],Tbl_ListFactores[],MATCH(B$15,Tbl_ListFactores[#Headers],0),0),"")</f>
        <v>zz</v>
      </c>
      <c r="C34" s="122" t="str">
        <f>IFERROR(VLOOKUP(TblP14[[#This Row],[Factor]],Tbl_ListFactores[],MATCH(C$15,Tbl_ListFactores[#Headers],0),0),"")</f>
        <v/>
      </c>
      <c r="D34" s="122" t="str">
        <f>IFERROR(VLOOKUP(TblP14[[#This Row],[Factor]],Tbl_ListFactores[],MATCH(D$15,Tbl_ListFactores[#Headers],0),0),"")</f>
        <v/>
      </c>
      <c r="E34" s="253"/>
      <c r="F34" s="122" t="str">
        <f ca="1">IFERROR(VLOOKUP(TblP14[[#This Row],[Nivel]],INDIRECT(VLOOKUP(TblP14[[#This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IFERROR(VLOOKUP(TblP14[[#This Row],[Factor]],Tbl_ListFactores[],MATCH(B$15,Tbl_ListFactores[#Headers],0),0),"")</f>
        <v>zz</v>
      </c>
      <c r="C35" s="122" t="str">
        <f>IFERROR(VLOOKUP(TblP14[[#This Row],[Factor]],Tbl_ListFactores[],MATCH(C$15,Tbl_ListFactores[#Headers],0),0),"")</f>
        <v/>
      </c>
      <c r="D35" s="122" t="str">
        <f>IFERROR(VLOOKUP(TblP14[[#This Row],[Factor]],Tbl_ListFactores[],MATCH(D$15,Tbl_ListFactores[#Headers],0),0),"")</f>
        <v/>
      </c>
      <c r="E35" s="253"/>
      <c r="F35" s="122" t="str">
        <f ca="1">IFERROR(VLOOKUP(TblP14[[#This Row],[Nivel]],INDIRECT(VLOOKUP(TblP14[[#This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IFERROR(VLOOKUP(TblP14[[#This Row],[Factor]],Tbl_ListFactores[],MATCH(B$15,Tbl_ListFactores[#Headers],0),0),"")</f>
        <v>zz</v>
      </c>
      <c r="C36" s="122" t="str">
        <f>IFERROR(VLOOKUP(TblP14[[#This Row],[Factor]],Tbl_ListFactores[],MATCH(C$15,Tbl_ListFactores[#Headers],0),0),"")</f>
        <v/>
      </c>
      <c r="D36" s="122" t="str">
        <f>IFERROR(VLOOKUP(TblP14[[#This Row],[Factor]],Tbl_ListFactores[],MATCH(D$15,Tbl_ListFactores[#Headers],0),0),"")</f>
        <v/>
      </c>
      <c r="E36" s="253"/>
      <c r="F36" s="122" t="str">
        <f ca="1">IFERROR(VLOOKUP(TblP14[[#This Row],[Nivel]],INDIRECT(VLOOKUP(TblP14[[#This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IFERROR(VLOOKUP(TblP14[[#This Row],[Factor]],Tbl_ListFactores[],MATCH(B$15,Tbl_ListFactores[#Headers],0),0),"")</f>
        <v>zz</v>
      </c>
      <c r="C37" s="122" t="str">
        <f>IFERROR(VLOOKUP(TblP14[[#This Row],[Factor]],Tbl_ListFactores[],MATCH(C$15,Tbl_ListFactores[#Headers],0),0),"")</f>
        <v/>
      </c>
      <c r="D37" s="122" t="str">
        <f>IFERROR(VLOOKUP(TblP14[[#This Row],[Factor]],Tbl_ListFactores[],MATCH(D$15,Tbl_ListFactores[#Headers],0),0),"")</f>
        <v/>
      </c>
      <c r="E37" s="253"/>
      <c r="F37" s="122" t="str">
        <f ca="1">IFERROR(VLOOKUP(TblP14[[#This Row],[Nivel]],INDIRECT(VLOOKUP(TblP14[[#This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IFERROR(VLOOKUP(TblP14[[#This Row],[Factor]],Tbl_ListFactores[],MATCH(B$15,Tbl_ListFactores[#Headers],0),0),"")</f>
        <v>zz</v>
      </c>
      <c r="C38" s="122" t="str">
        <f>IFERROR(VLOOKUP(TblP14[[#This Row],[Factor]],Tbl_ListFactores[],MATCH(C$15,Tbl_ListFactores[#Headers],0),0),"")</f>
        <v/>
      </c>
      <c r="D38" s="122" t="str">
        <f>IFERROR(VLOOKUP(TblP14[[#This Row],[Factor]],Tbl_ListFactores[],MATCH(D$15,Tbl_ListFactores[#Headers],0),0),"")</f>
        <v/>
      </c>
      <c r="E38" s="253"/>
      <c r="F38" s="122" t="str">
        <f ca="1">IFERROR(VLOOKUP(TblP14[[#This Row],[Nivel]],INDIRECT(VLOOKUP(TblP14[[#This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IFERROR(VLOOKUP(TblP14[[#This Row],[Factor]],Tbl_ListFactores[],MATCH(B$15,Tbl_ListFactores[#Headers],0),0),"")</f>
        <v>zz</v>
      </c>
      <c r="C39" s="122" t="str">
        <f>IFERROR(VLOOKUP(TblP14[[#This Row],[Factor]],Tbl_ListFactores[],MATCH(C$15,Tbl_ListFactores[#Headers],0),0),"")</f>
        <v/>
      </c>
      <c r="D39" s="122" t="str">
        <f>IFERROR(VLOOKUP(TblP14[[#This Row],[Factor]],Tbl_ListFactores[],MATCH(D$15,Tbl_ListFactores[#Headers],0),0),"")</f>
        <v/>
      </c>
      <c r="E39" s="253"/>
      <c r="F39" s="122" t="str">
        <f ca="1">IFERROR(VLOOKUP(TblP14[[#This Row],[Nivel]],INDIRECT(VLOOKUP(TblP14[[#This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IFERROR(VLOOKUP(TblP14[[#This Row],[Factor]],Tbl_ListFactores[],MATCH(B$15,Tbl_ListFactores[#Headers],0),0),"")</f>
        <v>zz</v>
      </c>
      <c r="C40" s="122" t="str">
        <f>IFERROR(VLOOKUP(TblP14[[#This Row],[Factor]],Tbl_ListFactores[],MATCH(C$15,Tbl_ListFactores[#Headers],0),0),"")</f>
        <v/>
      </c>
      <c r="D40" s="122" t="str">
        <f>IFERROR(VLOOKUP(TblP14[[#This Row],[Factor]],Tbl_ListFactores[],MATCH(D$15,Tbl_ListFactores[#Headers],0),0),"")</f>
        <v/>
      </c>
      <c r="E40" s="253"/>
      <c r="F40" s="122" t="str">
        <f ca="1">IFERROR(VLOOKUP(TblP14[[#This Row],[Nivel]],INDIRECT(VLOOKUP(TblP14[[#This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IFERROR(VLOOKUP(TblP14[[#This Row],[Factor]],Tbl_ListFactores[],MATCH(B$15,Tbl_ListFactores[#Headers],0),0),"")</f>
        <v>zz</v>
      </c>
      <c r="C41" s="122" t="str">
        <f>IFERROR(VLOOKUP(TblP14[[#This Row],[Factor]],Tbl_ListFactores[],MATCH(C$15,Tbl_ListFactores[#Headers],0),0),"")</f>
        <v/>
      </c>
      <c r="D41" s="122" t="str">
        <f>IFERROR(VLOOKUP(TblP14[[#This Row],[Factor]],Tbl_ListFactores[],MATCH(D$15,Tbl_ListFactores[#Headers],0),0),"")</f>
        <v/>
      </c>
      <c r="E41" s="253"/>
      <c r="F41" s="122" t="str">
        <f ca="1">IFERROR(VLOOKUP(TblP14[[#This Row],[Nivel]],INDIRECT(VLOOKUP(TblP14[[#This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IFERROR(VLOOKUP(TblP14[[#This Row],[Factor]],Tbl_ListFactores[],MATCH(B$15,Tbl_ListFactores[#Headers],0),0),"")</f>
        <v>zz</v>
      </c>
      <c r="C42" s="122" t="str">
        <f>IFERROR(VLOOKUP(TblP14[[#This Row],[Factor]],Tbl_ListFactores[],MATCH(C$15,Tbl_ListFactores[#Headers],0),0),"")</f>
        <v/>
      </c>
      <c r="D42" s="122" t="str">
        <f>IFERROR(VLOOKUP(TblP14[[#This Row],[Factor]],Tbl_ListFactores[],MATCH(D$15,Tbl_ListFactores[#Headers],0),0),"")</f>
        <v/>
      </c>
      <c r="E42" s="253"/>
      <c r="F42" s="122" t="str">
        <f ca="1">IFERROR(VLOOKUP(TblP14[[#This Row],[Nivel]],INDIRECT(VLOOKUP(TblP14[[#This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IFERROR(VLOOKUP(TblP14[[#This Row],[Factor]],Tbl_ListFactores[],MATCH(B$15,Tbl_ListFactores[#Headers],0),0),"")</f>
        <v>zz</v>
      </c>
      <c r="C43" s="122" t="str">
        <f>IFERROR(VLOOKUP(TblP14[[#This Row],[Factor]],Tbl_ListFactores[],MATCH(C$15,Tbl_ListFactores[#Headers],0),0),"")</f>
        <v/>
      </c>
      <c r="D43" s="122" t="str">
        <f>IFERROR(VLOOKUP(TblP14[[#This Row],[Factor]],Tbl_ListFactores[],MATCH(D$15,Tbl_ListFactores[#Headers],0),0),"")</f>
        <v/>
      </c>
      <c r="E43" s="253"/>
      <c r="F43" s="122" t="str">
        <f ca="1">IFERROR(VLOOKUP(TblP14[[#This Row],[Nivel]],INDIRECT(VLOOKUP(TblP14[[#This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IFERROR(VLOOKUP(TblP14[[#This Row],[Factor]],Tbl_ListFactores[],MATCH(B$15,Tbl_ListFactores[#Headers],0),0),"")</f>
        <v>zz</v>
      </c>
      <c r="C44" s="122" t="str">
        <f>IFERROR(VLOOKUP(TblP14[[#This Row],[Factor]],Tbl_ListFactores[],MATCH(C$15,Tbl_ListFactores[#Headers],0),0),"")</f>
        <v/>
      </c>
      <c r="D44" s="122" t="str">
        <f>IFERROR(VLOOKUP(TblP14[[#This Row],[Factor]],Tbl_ListFactores[],MATCH(D$15,Tbl_ListFactores[#Headers],0),0),"")</f>
        <v/>
      </c>
      <c r="E44" s="253"/>
      <c r="F44" s="122" t="str">
        <f ca="1">IFERROR(VLOOKUP(TblP14[[#This Row],[Nivel]],INDIRECT(VLOOKUP(TblP14[[#This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IFERROR(VLOOKUP(TblP14[[#This Row],[Factor]],Tbl_ListFactores[],MATCH(B$15,Tbl_ListFactores[#Headers],0),0),"")</f>
        <v>zz</v>
      </c>
      <c r="C45" s="122" t="str">
        <f>IFERROR(VLOOKUP(TblP14[[#This Row],[Factor]],Tbl_ListFactores[],MATCH(C$15,Tbl_ListFactores[#Headers],0),0),"")</f>
        <v/>
      </c>
      <c r="D45" s="122" t="str">
        <f>IFERROR(VLOOKUP(TblP14[[#This Row],[Factor]],Tbl_ListFactores[],MATCH(D$15,Tbl_ListFactores[#Headers],0),0),"")</f>
        <v/>
      </c>
      <c r="E45" s="253"/>
      <c r="F45" s="122" t="str">
        <f ca="1">IFERROR(VLOOKUP(TblP14[[#This Row],[Nivel]],INDIRECT(VLOOKUP(TblP14[[#This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06" priority="2">
      <formula>AND($C16&lt;&gt;"",ISBLANK($E16),$D$1&lt;&gt;0)</formula>
    </cfRule>
  </conditionalFormatting>
  <conditionalFormatting sqref="B16:B45">
    <cfRule type="cellIs" dxfId="405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8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80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IF(AND(COUNTBLANK(TblP15[Nivel])&lt;&gt;COUNTBLANK(TblP15[Nombre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IFERROR(VLOOKUP(TblP15[[#This Row],[Factor]],Tbl_ListFactores[],MATCH(B$15,Tbl_ListFactores[#Headers],0),0),"")</f>
        <v>zz</v>
      </c>
      <c r="C16" s="122" t="str">
        <f>IFERROR(VLOOKUP(TblP15[[#This Row],[Factor]],Tbl_ListFactores[],MATCH(C$15,Tbl_ListFactores[#Headers],0),0),"")</f>
        <v/>
      </c>
      <c r="D16" s="122" t="str">
        <f>IFERROR(VLOOKUP(TblP15[[#This Row],[Factor]],Tbl_ListFactores[],MATCH(D$15,Tbl_ListFactores[#Headers],0),0),"")</f>
        <v/>
      </c>
      <c r="E16" s="253"/>
      <c r="F16" s="122" t="str">
        <f ca="1">IFERROR(VLOOKUP(TblP15[[#This Row],[Nivel]],INDIRECT(VLOOKUP(TblP15[[#This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IFERROR(VLOOKUP(TblP15[[#This Row],[Factor]],Tbl_ListFactores[],MATCH(B$15,Tbl_ListFactores[#Headers],0),0),"")</f>
        <v>zz</v>
      </c>
      <c r="C17" s="122" t="str">
        <f>IFERROR(VLOOKUP(TblP15[[#This Row],[Factor]],Tbl_ListFactores[],MATCH(C$15,Tbl_ListFactores[#Headers],0),0),"")</f>
        <v/>
      </c>
      <c r="D17" s="122" t="str">
        <f>IFERROR(VLOOKUP(TblP15[[#This Row],[Factor]],Tbl_ListFactores[],MATCH(D$15,Tbl_ListFactores[#Headers],0),0),"")</f>
        <v/>
      </c>
      <c r="E17" s="253"/>
      <c r="F17" s="122" t="str">
        <f ca="1">IFERROR(VLOOKUP(TblP15[[#This Row],[Nivel]],INDIRECT(VLOOKUP(TblP15[[#This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IFERROR(VLOOKUP(TblP15[[#This Row],[Factor]],Tbl_ListFactores[],MATCH(B$15,Tbl_ListFactores[#Headers],0),0),"")</f>
        <v>zz</v>
      </c>
      <c r="C18" s="122" t="str">
        <f>IFERROR(VLOOKUP(TblP15[[#This Row],[Factor]],Tbl_ListFactores[],MATCH(C$15,Tbl_ListFactores[#Headers],0),0),"")</f>
        <v/>
      </c>
      <c r="D18" s="122" t="str">
        <f>IFERROR(VLOOKUP(TblP15[[#This Row],[Factor]],Tbl_ListFactores[],MATCH(D$15,Tbl_ListFactores[#Headers],0),0),"")</f>
        <v/>
      </c>
      <c r="E18" s="253"/>
      <c r="F18" s="122" t="str">
        <f ca="1">IFERROR(VLOOKUP(TblP15[[#This Row],[Nivel]],INDIRECT(VLOOKUP(TblP15[[#This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IFERROR(VLOOKUP(TblP15[[#This Row],[Factor]],Tbl_ListFactores[],MATCH(B$15,Tbl_ListFactores[#Headers],0),0),"")</f>
        <v>zz</v>
      </c>
      <c r="C19" s="122" t="str">
        <f>IFERROR(VLOOKUP(TblP15[[#This Row],[Factor]],Tbl_ListFactores[],MATCH(C$15,Tbl_ListFactores[#Headers],0),0),"")</f>
        <v/>
      </c>
      <c r="D19" s="122" t="str">
        <f>IFERROR(VLOOKUP(TblP15[[#This Row],[Factor]],Tbl_ListFactores[],MATCH(D$15,Tbl_ListFactores[#Headers],0),0),"")</f>
        <v/>
      </c>
      <c r="E19" s="253"/>
      <c r="F19" s="122" t="str">
        <f ca="1">IFERROR(VLOOKUP(TblP15[[#This Row],[Nivel]],INDIRECT(VLOOKUP(TblP15[[#This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IFERROR(VLOOKUP(TblP15[[#This Row],[Factor]],Tbl_ListFactores[],MATCH(B$15,Tbl_ListFactores[#Headers],0),0),"")</f>
        <v>zz</v>
      </c>
      <c r="C20" s="122" t="str">
        <f>IFERROR(VLOOKUP(TblP15[[#This Row],[Factor]],Tbl_ListFactores[],MATCH(C$15,Tbl_ListFactores[#Headers],0),0),"")</f>
        <v/>
      </c>
      <c r="D20" s="122" t="str">
        <f>IFERROR(VLOOKUP(TblP15[[#This Row],[Factor]],Tbl_ListFactores[],MATCH(D$15,Tbl_ListFactores[#Headers],0),0),"")</f>
        <v/>
      </c>
      <c r="E20" s="253"/>
      <c r="F20" s="122" t="str">
        <f ca="1">IFERROR(VLOOKUP(TblP15[[#This Row],[Nivel]],INDIRECT(VLOOKUP(TblP15[[#This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IFERROR(VLOOKUP(TblP15[[#This Row],[Factor]],Tbl_ListFactores[],MATCH(B$15,Tbl_ListFactores[#Headers],0),0),"")</f>
        <v>zz</v>
      </c>
      <c r="C21" s="122" t="str">
        <f>IFERROR(VLOOKUP(TblP15[[#This Row],[Factor]],Tbl_ListFactores[],MATCH(C$15,Tbl_ListFactores[#Headers],0),0),"")</f>
        <v/>
      </c>
      <c r="D21" s="122" t="str">
        <f>IFERROR(VLOOKUP(TblP15[[#This Row],[Factor]],Tbl_ListFactores[],MATCH(D$15,Tbl_ListFactores[#Headers],0),0),"")</f>
        <v/>
      </c>
      <c r="E21" s="253"/>
      <c r="F21" s="122" t="str">
        <f ca="1">IFERROR(VLOOKUP(TblP15[[#This Row],[Nivel]],INDIRECT(VLOOKUP(TblP15[[#This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IFERROR(VLOOKUP(TblP15[[#This Row],[Factor]],Tbl_ListFactores[],MATCH(B$15,Tbl_ListFactores[#Headers],0),0),"")</f>
        <v>zz</v>
      </c>
      <c r="C22" s="122" t="str">
        <f>IFERROR(VLOOKUP(TblP15[[#This Row],[Factor]],Tbl_ListFactores[],MATCH(C$15,Tbl_ListFactores[#Headers],0),0),"")</f>
        <v/>
      </c>
      <c r="D22" s="122" t="str">
        <f>IFERROR(VLOOKUP(TblP15[[#This Row],[Factor]],Tbl_ListFactores[],MATCH(D$15,Tbl_ListFactores[#Headers],0),0),"")</f>
        <v/>
      </c>
      <c r="E22" s="253"/>
      <c r="F22" s="122" t="str">
        <f ca="1">IFERROR(VLOOKUP(TblP15[[#This Row],[Nivel]],INDIRECT(VLOOKUP(TblP15[[#This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IFERROR(VLOOKUP(TblP15[[#This Row],[Factor]],Tbl_ListFactores[],MATCH(B$15,Tbl_ListFactores[#Headers],0),0),"")</f>
        <v>zz</v>
      </c>
      <c r="C23" s="122" t="str">
        <f>IFERROR(VLOOKUP(TblP15[[#This Row],[Factor]],Tbl_ListFactores[],MATCH(C$15,Tbl_ListFactores[#Headers],0),0),"")</f>
        <v/>
      </c>
      <c r="D23" s="122" t="str">
        <f>IFERROR(VLOOKUP(TblP15[[#This Row],[Factor]],Tbl_ListFactores[],MATCH(D$15,Tbl_ListFactores[#Headers],0),0),"")</f>
        <v/>
      </c>
      <c r="E23" s="253"/>
      <c r="F23" s="122" t="str">
        <f ca="1">IFERROR(VLOOKUP(TblP15[[#This Row],[Nivel]],INDIRECT(VLOOKUP(TblP15[[#This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IFERROR(VLOOKUP(TblP15[[#This Row],[Factor]],Tbl_ListFactores[],MATCH(B$15,Tbl_ListFactores[#Headers],0),0),"")</f>
        <v>zz</v>
      </c>
      <c r="C24" s="122" t="str">
        <f>IFERROR(VLOOKUP(TblP15[[#This Row],[Factor]],Tbl_ListFactores[],MATCH(C$15,Tbl_ListFactores[#Headers],0),0),"")</f>
        <v/>
      </c>
      <c r="D24" s="122" t="str">
        <f>IFERROR(VLOOKUP(TblP15[[#This Row],[Factor]],Tbl_ListFactores[],MATCH(D$15,Tbl_ListFactores[#Headers],0),0),"")</f>
        <v/>
      </c>
      <c r="E24" s="253"/>
      <c r="F24" s="122" t="str">
        <f ca="1">IFERROR(VLOOKUP(TblP15[[#This Row],[Nivel]],INDIRECT(VLOOKUP(TblP15[[#This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IFERROR(VLOOKUP(TblP15[[#This Row],[Factor]],Tbl_ListFactores[],MATCH(B$15,Tbl_ListFactores[#Headers],0),0),"")</f>
        <v>zz</v>
      </c>
      <c r="C25" s="122" t="str">
        <f>IFERROR(VLOOKUP(TblP15[[#This Row],[Factor]],Tbl_ListFactores[],MATCH(C$15,Tbl_ListFactores[#Headers],0),0),"")</f>
        <v/>
      </c>
      <c r="D25" s="122" t="str">
        <f>IFERROR(VLOOKUP(TblP15[[#This Row],[Factor]],Tbl_ListFactores[],MATCH(D$15,Tbl_ListFactores[#Headers],0),0),"")</f>
        <v/>
      </c>
      <c r="E25" s="253"/>
      <c r="F25" s="122" t="str">
        <f ca="1">IFERROR(VLOOKUP(TblP15[[#This Row],[Nivel]],INDIRECT(VLOOKUP(TblP15[[#This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IFERROR(VLOOKUP(TblP15[[#This Row],[Factor]],Tbl_ListFactores[],MATCH(B$15,Tbl_ListFactores[#Headers],0),0),"")</f>
        <v>zz</v>
      </c>
      <c r="C26" s="122" t="str">
        <f>IFERROR(VLOOKUP(TblP15[[#This Row],[Factor]],Tbl_ListFactores[],MATCH(C$15,Tbl_ListFactores[#Headers],0),0),"")</f>
        <v/>
      </c>
      <c r="D26" s="122" t="str">
        <f>IFERROR(VLOOKUP(TblP15[[#This Row],[Factor]],Tbl_ListFactores[],MATCH(D$15,Tbl_ListFactores[#Headers],0),0),"")</f>
        <v/>
      </c>
      <c r="E26" s="253"/>
      <c r="F26" s="122" t="str">
        <f ca="1">IFERROR(VLOOKUP(TblP15[[#This Row],[Nivel]],INDIRECT(VLOOKUP(TblP15[[#This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IFERROR(VLOOKUP(TblP15[[#This Row],[Factor]],Tbl_ListFactores[],MATCH(B$15,Tbl_ListFactores[#Headers],0),0),"")</f>
        <v>zz</v>
      </c>
      <c r="C27" s="122" t="str">
        <f>IFERROR(VLOOKUP(TblP15[[#This Row],[Factor]],Tbl_ListFactores[],MATCH(C$15,Tbl_ListFactores[#Headers],0),0),"")</f>
        <v/>
      </c>
      <c r="D27" s="122" t="str">
        <f>IFERROR(VLOOKUP(TblP15[[#This Row],[Factor]],Tbl_ListFactores[],MATCH(D$15,Tbl_ListFactores[#Headers],0),0),"")</f>
        <v/>
      </c>
      <c r="E27" s="253"/>
      <c r="F27" s="122" t="str">
        <f ca="1">IFERROR(VLOOKUP(TblP15[[#This Row],[Nivel]],INDIRECT(VLOOKUP(TblP15[[#This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IFERROR(VLOOKUP(TblP15[[#This Row],[Factor]],Tbl_ListFactores[],MATCH(B$15,Tbl_ListFactores[#Headers],0),0),"")</f>
        <v>zz</v>
      </c>
      <c r="C28" s="122" t="str">
        <f>IFERROR(VLOOKUP(TblP15[[#This Row],[Factor]],Tbl_ListFactores[],MATCH(C$15,Tbl_ListFactores[#Headers],0),0),"")</f>
        <v/>
      </c>
      <c r="D28" s="122" t="str">
        <f>IFERROR(VLOOKUP(TblP15[[#This Row],[Factor]],Tbl_ListFactores[],MATCH(D$15,Tbl_ListFactores[#Headers],0),0),"")</f>
        <v/>
      </c>
      <c r="E28" s="253"/>
      <c r="F28" s="122" t="str">
        <f ca="1">IFERROR(VLOOKUP(TblP15[[#This Row],[Nivel]],INDIRECT(VLOOKUP(TblP15[[#This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IFERROR(VLOOKUP(TblP15[[#This Row],[Factor]],Tbl_ListFactores[],MATCH(B$15,Tbl_ListFactores[#Headers],0),0),"")</f>
        <v>zz</v>
      </c>
      <c r="C29" s="122" t="str">
        <f>IFERROR(VLOOKUP(TblP15[[#This Row],[Factor]],Tbl_ListFactores[],MATCH(C$15,Tbl_ListFactores[#Headers],0),0),"")</f>
        <v/>
      </c>
      <c r="D29" s="122" t="str">
        <f>IFERROR(VLOOKUP(TblP15[[#This Row],[Factor]],Tbl_ListFactores[],MATCH(D$15,Tbl_ListFactores[#Headers],0),0),"")</f>
        <v/>
      </c>
      <c r="E29" s="253"/>
      <c r="F29" s="122" t="str">
        <f ca="1">IFERROR(VLOOKUP(TblP15[[#This Row],[Nivel]],INDIRECT(VLOOKUP(TblP15[[#This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IFERROR(VLOOKUP(TblP15[[#This Row],[Factor]],Tbl_ListFactores[],MATCH(B$15,Tbl_ListFactores[#Headers],0),0),"")</f>
        <v>zz</v>
      </c>
      <c r="C30" s="122" t="str">
        <f>IFERROR(VLOOKUP(TblP15[[#This Row],[Factor]],Tbl_ListFactores[],MATCH(C$15,Tbl_ListFactores[#Headers],0),0),"")</f>
        <v/>
      </c>
      <c r="D30" s="122" t="str">
        <f>IFERROR(VLOOKUP(TblP15[[#This Row],[Factor]],Tbl_ListFactores[],MATCH(D$15,Tbl_ListFactores[#Headers],0),0),"")</f>
        <v/>
      </c>
      <c r="E30" s="253"/>
      <c r="F30" s="122" t="str">
        <f ca="1">IFERROR(VLOOKUP(TblP15[[#This Row],[Nivel]],INDIRECT(VLOOKUP(TblP15[[#This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IFERROR(VLOOKUP(TblP15[[#This Row],[Factor]],Tbl_ListFactores[],MATCH(B$15,Tbl_ListFactores[#Headers],0),0),"")</f>
        <v>zz</v>
      </c>
      <c r="C31" s="122" t="str">
        <f>IFERROR(VLOOKUP(TblP15[[#This Row],[Factor]],Tbl_ListFactores[],MATCH(C$15,Tbl_ListFactores[#Headers],0),0),"")</f>
        <v/>
      </c>
      <c r="D31" s="122" t="str">
        <f>IFERROR(VLOOKUP(TblP15[[#This Row],[Factor]],Tbl_ListFactores[],MATCH(D$15,Tbl_ListFactores[#Headers],0),0),"")</f>
        <v/>
      </c>
      <c r="E31" s="253"/>
      <c r="F31" s="122" t="str">
        <f ca="1">IFERROR(VLOOKUP(TblP15[[#This Row],[Nivel]],INDIRECT(VLOOKUP(TblP15[[#This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IFERROR(VLOOKUP(TblP15[[#This Row],[Factor]],Tbl_ListFactores[],MATCH(B$15,Tbl_ListFactores[#Headers],0),0),"")</f>
        <v>zz</v>
      </c>
      <c r="C32" s="122" t="str">
        <f>IFERROR(VLOOKUP(TblP15[[#This Row],[Factor]],Tbl_ListFactores[],MATCH(C$15,Tbl_ListFactores[#Headers],0),0),"")</f>
        <v/>
      </c>
      <c r="D32" s="122" t="str">
        <f>IFERROR(VLOOKUP(TblP15[[#This Row],[Factor]],Tbl_ListFactores[],MATCH(D$15,Tbl_ListFactores[#Headers],0),0),"")</f>
        <v/>
      </c>
      <c r="E32" s="253"/>
      <c r="F32" s="122" t="str">
        <f ca="1">IFERROR(VLOOKUP(TblP15[[#This Row],[Nivel]],INDIRECT(VLOOKUP(TblP15[[#This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IFERROR(VLOOKUP(TblP15[[#This Row],[Factor]],Tbl_ListFactores[],MATCH(B$15,Tbl_ListFactores[#Headers],0),0),"")</f>
        <v>zz</v>
      </c>
      <c r="C33" s="122" t="str">
        <f>IFERROR(VLOOKUP(TblP15[[#This Row],[Factor]],Tbl_ListFactores[],MATCH(C$15,Tbl_ListFactores[#Headers],0),0),"")</f>
        <v/>
      </c>
      <c r="D33" s="122" t="str">
        <f>IFERROR(VLOOKUP(TblP15[[#This Row],[Factor]],Tbl_ListFactores[],MATCH(D$15,Tbl_ListFactores[#Headers],0),0),"")</f>
        <v/>
      </c>
      <c r="E33" s="253"/>
      <c r="F33" s="122" t="str">
        <f ca="1">IFERROR(VLOOKUP(TblP15[[#This Row],[Nivel]],INDIRECT(VLOOKUP(TblP15[[#This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IFERROR(VLOOKUP(TblP15[[#This Row],[Factor]],Tbl_ListFactores[],MATCH(B$15,Tbl_ListFactores[#Headers],0),0),"")</f>
        <v>zz</v>
      </c>
      <c r="C34" s="122" t="str">
        <f>IFERROR(VLOOKUP(TblP15[[#This Row],[Factor]],Tbl_ListFactores[],MATCH(C$15,Tbl_ListFactores[#Headers],0),0),"")</f>
        <v/>
      </c>
      <c r="D34" s="122" t="str">
        <f>IFERROR(VLOOKUP(TblP15[[#This Row],[Factor]],Tbl_ListFactores[],MATCH(D$15,Tbl_ListFactores[#Headers],0),0),"")</f>
        <v/>
      </c>
      <c r="E34" s="253"/>
      <c r="F34" s="122" t="str">
        <f ca="1">IFERROR(VLOOKUP(TblP15[[#This Row],[Nivel]],INDIRECT(VLOOKUP(TblP15[[#This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IFERROR(VLOOKUP(TblP15[[#This Row],[Factor]],Tbl_ListFactores[],MATCH(B$15,Tbl_ListFactores[#Headers],0),0),"")</f>
        <v>zz</v>
      </c>
      <c r="C35" s="122" t="str">
        <f>IFERROR(VLOOKUP(TblP15[[#This Row],[Factor]],Tbl_ListFactores[],MATCH(C$15,Tbl_ListFactores[#Headers],0),0),"")</f>
        <v/>
      </c>
      <c r="D35" s="122" t="str">
        <f>IFERROR(VLOOKUP(TblP15[[#This Row],[Factor]],Tbl_ListFactores[],MATCH(D$15,Tbl_ListFactores[#Headers],0),0),"")</f>
        <v/>
      </c>
      <c r="E35" s="253"/>
      <c r="F35" s="122" t="str">
        <f ca="1">IFERROR(VLOOKUP(TblP15[[#This Row],[Nivel]],INDIRECT(VLOOKUP(TblP15[[#This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IFERROR(VLOOKUP(TblP15[[#This Row],[Factor]],Tbl_ListFactores[],MATCH(B$15,Tbl_ListFactores[#Headers],0),0),"")</f>
        <v>zz</v>
      </c>
      <c r="C36" s="122" t="str">
        <f>IFERROR(VLOOKUP(TblP15[[#This Row],[Factor]],Tbl_ListFactores[],MATCH(C$15,Tbl_ListFactores[#Headers],0),0),"")</f>
        <v/>
      </c>
      <c r="D36" s="122" t="str">
        <f>IFERROR(VLOOKUP(TblP15[[#This Row],[Factor]],Tbl_ListFactores[],MATCH(D$15,Tbl_ListFactores[#Headers],0),0),"")</f>
        <v/>
      </c>
      <c r="E36" s="253"/>
      <c r="F36" s="122" t="str">
        <f ca="1">IFERROR(VLOOKUP(TblP15[[#This Row],[Nivel]],INDIRECT(VLOOKUP(TblP15[[#This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IFERROR(VLOOKUP(TblP15[[#This Row],[Factor]],Tbl_ListFactores[],MATCH(B$15,Tbl_ListFactores[#Headers],0),0),"")</f>
        <v>zz</v>
      </c>
      <c r="C37" s="122" t="str">
        <f>IFERROR(VLOOKUP(TblP15[[#This Row],[Factor]],Tbl_ListFactores[],MATCH(C$15,Tbl_ListFactores[#Headers],0),0),"")</f>
        <v/>
      </c>
      <c r="D37" s="122" t="str">
        <f>IFERROR(VLOOKUP(TblP15[[#This Row],[Factor]],Tbl_ListFactores[],MATCH(D$15,Tbl_ListFactores[#Headers],0),0),"")</f>
        <v/>
      </c>
      <c r="E37" s="253"/>
      <c r="F37" s="122" t="str">
        <f ca="1">IFERROR(VLOOKUP(TblP15[[#This Row],[Nivel]],INDIRECT(VLOOKUP(TblP15[[#This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IFERROR(VLOOKUP(TblP15[[#This Row],[Factor]],Tbl_ListFactores[],MATCH(B$15,Tbl_ListFactores[#Headers],0),0),"")</f>
        <v>zz</v>
      </c>
      <c r="C38" s="122" t="str">
        <f>IFERROR(VLOOKUP(TblP15[[#This Row],[Factor]],Tbl_ListFactores[],MATCH(C$15,Tbl_ListFactores[#Headers],0),0),"")</f>
        <v/>
      </c>
      <c r="D38" s="122" t="str">
        <f>IFERROR(VLOOKUP(TblP15[[#This Row],[Factor]],Tbl_ListFactores[],MATCH(D$15,Tbl_ListFactores[#Headers],0),0),"")</f>
        <v/>
      </c>
      <c r="E38" s="253"/>
      <c r="F38" s="122" t="str">
        <f ca="1">IFERROR(VLOOKUP(TblP15[[#This Row],[Nivel]],INDIRECT(VLOOKUP(TblP15[[#This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IFERROR(VLOOKUP(TblP15[[#This Row],[Factor]],Tbl_ListFactores[],MATCH(B$15,Tbl_ListFactores[#Headers],0),0),"")</f>
        <v>zz</v>
      </c>
      <c r="C39" s="122" t="str">
        <f>IFERROR(VLOOKUP(TblP15[[#This Row],[Factor]],Tbl_ListFactores[],MATCH(C$15,Tbl_ListFactores[#Headers],0),0),"")</f>
        <v/>
      </c>
      <c r="D39" s="122" t="str">
        <f>IFERROR(VLOOKUP(TblP15[[#This Row],[Factor]],Tbl_ListFactores[],MATCH(D$15,Tbl_ListFactores[#Headers],0),0),"")</f>
        <v/>
      </c>
      <c r="E39" s="253"/>
      <c r="F39" s="122" t="str">
        <f ca="1">IFERROR(VLOOKUP(TblP15[[#This Row],[Nivel]],INDIRECT(VLOOKUP(TblP15[[#This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IFERROR(VLOOKUP(TblP15[[#This Row],[Factor]],Tbl_ListFactores[],MATCH(B$15,Tbl_ListFactores[#Headers],0),0),"")</f>
        <v>zz</v>
      </c>
      <c r="C40" s="122" t="str">
        <f>IFERROR(VLOOKUP(TblP15[[#This Row],[Factor]],Tbl_ListFactores[],MATCH(C$15,Tbl_ListFactores[#Headers],0),0),"")</f>
        <v/>
      </c>
      <c r="D40" s="122" t="str">
        <f>IFERROR(VLOOKUP(TblP15[[#This Row],[Factor]],Tbl_ListFactores[],MATCH(D$15,Tbl_ListFactores[#Headers],0),0),"")</f>
        <v/>
      </c>
      <c r="E40" s="253"/>
      <c r="F40" s="122" t="str">
        <f ca="1">IFERROR(VLOOKUP(TblP15[[#This Row],[Nivel]],INDIRECT(VLOOKUP(TblP15[[#This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IFERROR(VLOOKUP(TblP15[[#This Row],[Factor]],Tbl_ListFactores[],MATCH(B$15,Tbl_ListFactores[#Headers],0),0),"")</f>
        <v>zz</v>
      </c>
      <c r="C41" s="122" t="str">
        <f>IFERROR(VLOOKUP(TblP15[[#This Row],[Factor]],Tbl_ListFactores[],MATCH(C$15,Tbl_ListFactores[#Headers],0),0),"")</f>
        <v/>
      </c>
      <c r="D41" s="122" t="str">
        <f>IFERROR(VLOOKUP(TblP15[[#This Row],[Factor]],Tbl_ListFactores[],MATCH(D$15,Tbl_ListFactores[#Headers],0),0),"")</f>
        <v/>
      </c>
      <c r="E41" s="253"/>
      <c r="F41" s="122" t="str">
        <f ca="1">IFERROR(VLOOKUP(TblP15[[#This Row],[Nivel]],INDIRECT(VLOOKUP(TblP15[[#This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IFERROR(VLOOKUP(TblP15[[#This Row],[Factor]],Tbl_ListFactores[],MATCH(B$15,Tbl_ListFactores[#Headers],0),0),"")</f>
        <v>zz</v>
      </c>
      <c r="C42" s="122" t="str">
        <f>IFERROR(VLOOKUP(TblP15[[#This Row],[Factor]],Tbl_ListFactores[],MATCH(C$15,Tbl_ListFactores[#Headers],0),0),"")</f>
        <v/>
      </c>
      <c r="D42" s="122" t="str">
        <f>IFERROR(VLOOKUP(TblP15[[#This Row],[Factor]],Tbl_ListFactores[],MATCH(D$15,Tbl_ListFactores[#Headers],0),0),"")</f>
        <v/>
      </c>
      <c r="E42" s="253"/>
      <c r="F42" s="122" t="str">
        <f ca="1">IFERROR(VLOOKUP(TblP15[[#This Row],[Nivel]],INDIRECT(VLOOKUP(TblP15[[#This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IFERROR(VLOOKUP(TblP15[[#This Row],[Factor]],Tbl_ListFactores[],MATCH(B$15,Tbl_ListFactores[#Headers],0),0),"")</f>
        <v>zz</v>
      </c>
      <c r="C43" s="122" t="str">
        <f>IFERROR(VLOOKUP(TblP15[[#This Row],[Factor]],Tbl_ListFactores[],MATCH(C$15,Tbl_ListFactores[#Headers],0),0),"")</f>
        <v/>
      </c>
      <c r="D43" s="122" t="str">
        <f>IFERROR(VLOOKUP(TblP15[[#This Row],[Factor]],Tbl_ListFactores[],MATCH(D$15,Tbl_ListFactores[#Headers],0),0),"")</f>
        <v/>
      </c>
      <c r="E43" s="253"/>
      <c r="F43" s="122" t="str">
        <f ca="1">IFERROR(VLOOKUP(TblP15[[#This Row],[Nivel]],INDIRECT(VLOOKUP(TblP15[[#This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IFERROR(VLOOKUP(TblP15[[#This Row],[Factor]],Tbl_ListFactores[],MATCH(B$15,Tbl_ListFactores[#Headers],0),0),"")</f>
        <v>zz</v>
      </c>
      <c r="C44" s="122" t="str">
        <f>IFERROR(VLOOKUP(TblP15[[#This Row],[Factor]],Tbl_ListFactores[],MATCH(C$15,Tbl_ListFactores[#Headers],0),0),"")</f>
        <v/>
      </c>
      <c r="D44" s="122" t="str">
        <f>IFERROR(VLOOKUP(TblP15[[#This Row],[Factor]],Tbl_ListFactores[],MATCH(D$15,Tbl_ListFactores[#Headers],0),0),"")</f>
        <v/>
      </c>
      <c r="E44" s="253"/>
      <c r="F44" s="122" t="str">
        <f ca="1">IFERROR(VLOOKUP(TblP15[[#This Row],[Nivel]],INDIRECT(VLOOKUP(TblP15[[#This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IFERROR(VLOOKUP(TblP15[[#This Row],[Factor]],Tbl_ListFactores[],MATCH(B$15,Tbl_ListFactores[#Headers],0),0),"")</f>
        <v>zz</v>
      </c>
      <c r="C45" s="122" t="str">
        <f>IFERROR(VLOOKUP(TblP15[[#This Row],[Factor]],Tbl_ListFactores[],MATCH(C$15,Tbl_ListFactores[#Headers],0),0),"")</f>
        <v/>
      </c>
      <c r="D45" s="122" t="str">
        <f>IFERROR(VLOOKUP(TblP15[[#This Row],[Factor]],Tbl_ListFactores[],MATCH(D$15,Tbl_ListFactores[#Headers],0),0),"")</f>
        <v/>
      </c>
      <c r="E45" s="253"/>
      <c r="F45" s="122" t="str">
        <f ca="1">IFERROR(VLOOKUP(TblP15[[#This Row],[Nivel]],INDIRECT(VLOOKUP(TblP15[[#This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95" priority="2">
      <formula>AND($C16&lt;&gt;"",ISBLANK($E16),$D$1&lt;&gt;0)</formula>
    </cfRule>
  </conditionalFormatting>
  <conditionalFormatting sqref="B16:B45">
    <cfRule type="cellIs" dxfId="394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9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IF(AND(COUNTBLANK(TblP16[Nivel])&lt;&gt;COUNTBLANK(TblP16[Nombre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IFERROR(VLOOKUP(TblP16[[#This Row],[Factor]],Tbl_ListFactores[],MATCH(B$15,Tbl_ListFactores[#Headers],0),0),"")</f>
        <v>zz</v>
      </c>
      <c r="C16" s="122" t="str">
        <f>IFERROR(VLOOKUP(TblP16[[#This Row],[Factor]],Tbl_ListFactores[],MATCH(C$15,Tbl_ListFactores[#Headers],0),0),"")</f>
        <v/>
      </c>
      <c r="D16" s="122" t="str">
        <f>IFERROR(VLOOKUP(TblP16[[#This Row],[Factor]],Tbl_ListFactores[],MATCH(D$15,Tbl_ListFactores[#Headers],0),0),"")</f>
        <v/>
      </c>
      <c r="E16" s="253"/>
      <c r="F16" s="122" t="str">
        <f ca="1">IFERROR(VLOOKUP(TblP16[[#This Row],[Nivel]],INDIRECT(VLOOKUP(TblP16[[#This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IFERROR(VLOOKUP(TblP16[[#This Row],[Factor]],Tbl_ListFactores[],MATCH(B$15,Tbl_ListFactores[#Headers],0),0),"")</f>
        <v>zz</v>
      </c>
      <c r="C17" s="122" t="str">
        <f>IFERROR(VLOOKUP(TblP16[[#This Row],[Factor]],Tbl_ListFactores[],MATCH(C$15,Tbl_ListFactores[#Headers],0),0),"")</f>
        <v/>
      </c>
      <c r="D17" s="122" t="str">
        <f>IFERROR(VLOOKUP(TblP16[[#This Row],[Factor]],Tbl_ListFactores[],MATCH(D$15,Tbl_ListFactores[#Headers],0),0),"")</f>
        <v/>
      </c>
      <c r="E17" s="253"/>
      <c r="F17" s="122" t="str">
        <f ca="1">IFERROR(VLOOKUP(TblP16[[#This Row],[Nivel]],INDIRECT(VLOOKUP(TblP16[[#This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IFERROR(VLOOKUP(TblP16[[#This Row],[Factor]],Tbl_ListFactores[],MATCH(B$15,Tbl_ListFactores[#Headers],0),0),"")</f>
        <v>zz</v>
      </c>
      <c r="C18" s="122" t="str">
        <f>IFERROR(VLOOKUP(TblP16[[#This Row],[Factor]],Tbl_ListFactores[],MATCH(C$15,Tbl_ListFactores[#Headers],0),0),"")</f>
        <v/>
      </c>
      <c r="D18" s="122" t="str">
        <f>IFERROR(VLOOKUP(TblP16[[#This Row],[Factor]],Tbl_ListFactores[],MATCH(D$15,Tbl_ListFactores[#Headers],0),0),"")</f>
        <v/>
      </c>
      <c r="E18" s="253"/>
      <c r="F18" s="122" t="str">
        <f ca="1">IFERROR(VLOOKUP(TblP16[[#This Row],[Nivel]],INDIRECT(VLOOKUP(TblP16[[#This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IFERROR(VLOOKUP(TblP16[[#This Row],[Factor]],Tbl_ListFactores[],MATCH(B$15,Tbl_ListFactores[#Headers],0),0),"")</f>
        <v>zz</v>
      </c>
      <c r="C19" s="122" t="str">
        <f>IFERROR(VLOOKUP(TblP16[[#This Row],[Factor]],Tbl_ListFactores[],MATCH(C$15,Tbl_ListFactores[#Headers],0),0),"")</f>
        <v/>
      </c>
      <c r="D19" s="122" t="str">
        <f>IFERROR(VLOOKUP(TblP16[[#This Row],[Factor]],Tbl_ListFactores[],MATCH(D$15,Tbl_ListFactores[#Headers],0),0),"")</f>
        <v/>
      </c>
      <c r="E19" s="253"/>
      <c r="F19" s="122" t="str">
        <f ca="1">IFERROR(VLOOKUP(TblP16[[#This Row],[Nivel]],INDIRECT(VLOOKUP(TblP16[[#This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IFERROR(VLOOKUP(TblP16[[#This Row],[Factor]],Tbl_ListFactores[],MATCH(B$15,Tbl_ListFactores[#Headers],0),0),"")</f>
        <v>zz</v>
      </c>
      <c r="C20" s="122" t="str">
        <f>IFERROR(VLOOKUP(TblP16[[#This Row],[Factor]],Tbl_ListFactores[],MATCH(C$15,Tbl_ListFactores[#Headers],0),0),"")</f>
        <v/>
      </c>
      <c r="D20" s="122" t="str">
        <f>IFERROR(VLOOKUP(TblP16[[#This Row],[Factor]],Tbl_ListFactores[],MATCH(D$15,Tbl_ListFactores[#Headers],0),0),"")</f>
        <v/>
      </c>
      <c r="E20" s="253"/>
      <c r="F20" s="122" t="str">
        <f ca="1">IFERROR(VLOOKUP(TblP16[[#This Row],[Nivel]],INDIRECT(VLOOKUP(TblP16[[#This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IFERROR(VLOOKUP(TblP16[[#This Row],[Factor]],Tbl_ListFactores[],MATCH(B$15,Tbl_ListFactores[#Headers],0),0),"")</f>
        <v>zz</v>
      </c>
      <c r="C21" s="122" t="str">
        <f>IFERROR(VLOOKUP(TblP16[[#This Row],[Factor]],Tbl_ListFactores[],MATCH(C$15,Tbl_ListFactores[#Headers],0),0),"")</f>
        <v/>
      </c>
      <c r="D21" s="122" t="str">
        <f>IFERROR(VLOOKUP(TblP16[[#This Row],[Factor]],Tbl_ListFactores[],MATCH(D$15,Tbl_ListFactores[#Headers],0),0),"")</f>
        <v/>
      </c>
      <c r="E21" s="253"/>
      <c r="F21" s="122" t="str">
        <f ca="1">IFERROR(VLOOKUP(TblP16[[#This Row],[Nivel]],INDIRECT(VLOOKUP(TblP16[[#This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IFERROR(VLOOKUP(TblP16[[#This Row],[Factor]],Tbl_ListFactores[],MATCH(B$15,Tbl_ListFactores[#Headers],0),0),"")</f>
        <v>zz</v>
      </c>
      <c r="C22" s="122" t="str">
        <f>IFERROR(VLOOKUP(TblP16[[#This Row],[Factor]],Tbl_ListFactores[],MATCH(C$15,Tbl_ListFactores[#Headers],0),0),"")</f>
        <v/>
      </c>
      <c r="D22" s="122" t="str">
        <f>IFERROR(VLOOKUP(TblP16[[#This Row],[Factor]],Tbl_ListFactores[],MATCH(D$15,Tbl_ListFactores[#Headers],0),0),"")</f>
        <v/>
      </c>
      <c r="E22" s="253"/>
      <c r="F22" s="122" t="str">
        <f ca="1">IFERROR(VLOOKUP(TblP16[[#This Row],[Nivel]],INDIRECT(VLOOKUP(TblP16[[#This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IFERROR(VLOOKUP(TblP16[[#This Row],[Factor]],Tbl_ListFactores[],MATCH(B$15,Tbl_ListFactores[#Headers],0),0),"")</f>
        <v>zz</v>
      </c>
      <c r="C23" s="122" t="str">
        <f>IFERROR(VLOOKUP(TblP16[[#This Row],[Factor]],Tbl_ListFactores[],MATCH(C$15,Tbl_ListFactores[#Headers],0),0),"")</f>
        <v/>
      </c>
      <c r="D23" s="122" t="str">
        <f>IFERROR(VLOOKUP(TblP16[[#This Row],[Factor]],Tbl_ListFactores[],MATCH(D$15,Tbl_ListFactores[#Headers],0),0),"")</f>
        <v/>
      </c>
      <c r="E23" s="253"/>
      <c r="F23" s="122" t="str">
        <f ca="1">IFERROR(VLOOKUP(TblP16[[#This Row],[Nivel]],INDIRECT(VLOOKUP(TblP16[[#This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IFERROR(VLOOKUP(TblP16[[#This Row],[Factor]],Tbl_ListFactores[],MATCH(B$15,Tbl_ListFactores[#Headers],0),0),"")</f>
        <v>zz</v>
      </c>
      <c r="C24" s="122" t="str">
        <f>IFERROR(VLOOKUP(TblP16[[#This Row],[Factor]],Tbl_ListFactores[],MATCH(C$15,Tbl_ListFactores[#Headers],0),0),"")</f>
        <v/>
      </c>
      <c r="D24" s="122" t="str">
        <f>IFERROR(VLOOKUP(TblP16[[#This Row],[Factor]],Tbl_ListFactores[],MATCH(D$15,Tbl_ListFactores[#Headers],0),0),"")</f>
        <v/>
      </c>
      <c r="E24" s="253"/>
      <c r="F24" s="122" t="str">
        <f ca="1">IFERROR(VLOOKUP(TblP16[[#This Row],[Nivel]],INDIRECT(VLOOKUP(TblP16[[#This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IFERROR(VLOOKUP(TblP16[[#This Row],[Factor]],Tbl_ListFactores[],MATCH(B$15,Tbl_ListFactores[#Headers],0),0),"")</f>
        <v>zz</v>
      </c>
      <c r="C25" s="122" t="str">
        <f>IFERROR(VLOOKUP(TblP16[[#This Row],[Factor]],Tbl_ListFactores[],MATCH(C$15,Tbl_ListFactores[#Headers],0),0),"")</f>
        <v/>
      </c>
      <c r="D25" s="122" t="str">
        <f>IFERROR(VLOOKUP(TblP16[[#This Row],[Factor]],Tbl_ListFactores[],MATCH(D$15,Tbl_ListFactores[#Headers],0),0),"")</f>
        <v/>
      </c>
      <c r="E25" s="253"/>
      <c r="F25" s="122" t="str">
        <f ca="1">IFERROR(VLOOKUP(TblP16[[#This Row],[Nivel]],INDIRECT(VLOOKUP(TblP16[[#This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IFERROR(VLOOKUP(TblP16[[#This Row],[Factor]],Tbl_ListFactores[],MATCH(B$15,Tbl_ListFactores[#Headers],0),0),"")</f>
        <v>zz</v>
      </c>
      <c r="C26" s="122" t="str">
        <f>IFERROR(VLOOKUP(TblP16[[#This Row],[Factor]],Tbl_ListFactores[],MATCH(C$15,Tbl_ListFactores[#Headers],0),0),"")</f>
        <v/>
      </c>
      <c r="D26" s="122" t="str">
        <f>IFERROR(VLOOKUP(TblP16[[#This Row],[Factor]],Tbl_ListFactores[],MATCH(D$15,Tbl_ListFactores[#Headers],0),0),"")</f>
        <v/>
      </c>
      <c r="E26" s="253"/>
      <c r="F26" s="122" t="str">
        <f ca="1">IFERROR(VLOOKUP(TblP16[[#This Row],[Nivel]],INDIRECT(VLOOKUP(TblP16[[#This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IFERROR(VLOOKUP(TblP16[[#This Row],[Factor]],Tbl_ListFactores[],MATCH(B$15,Tbl_ListFactores[#Headers],0),0),"")</f>
        <v>zz</v>
      </c>
      <c r="C27" s="122" t="str">
        <f>IFERROR(VLOOKUP(TblP16[[#This Row],[Factor]],Tbl_ListFactores[],MATCH(C$15,Tbl_ListFactores[#Headers],0),0),"")</f>
        <v/>
      </c>
      <c r="D27" s="122" t="str">
        <f>IFERROR(VLOOKUP(TblP16[[#This Row],[Factor]],Tbl_ListFactores[],MATCH(D$15,Tbl_ListFactores[#Headers],0),0),"")</f>
        <v/>
      </c>
      <c r="E27" s="253"/>
      <c r="F27" s="122" t="str">
        <f ca="1">IFERROR(VLOOKUP(TblP16[[#This Row],[Nivel]],INDIRECT(VLOOKUP(TblP16[[#This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IFERROR(VLOOKUP(TblP16[[#This Row],[Factor]],Tbl_ListFactores[],MATCH(B$15,Tbl_ListFactores[#Headers],0),0),"")</f>
        <v>zz</v>
      </c>
      <c r="C28" s="122" t="str">
        <f>IFERROR(VLOOKUP(TblP16[[#This Row],[Factor]],Tbl_ListFactores[],MATCH(C$15,Tbl_ListFactores[#Headers],0),0),"")</f>
        <v/>
      </c>
      <c r="D28" s="122" t="str">
        <f>IFERROR(VLOOKUP(TblP16[[#This Row],[Factor]],Tbl_ListFactores[],MATCH(D$15,Tbl_ListFactores[#Headers],0),0),"")</f>
        <v/>
      </c>
      <c r="E28" s="253"/>
      <c r="F28" s="122" t="str">
        <f ca="1">IFERROR(VLOOKUP(TblP16[[#This Row],[Nivel]],INDIRECT(VLOOKUP(TblP16[[#This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IFERROR(VLOOKUP(TblP16[[#This Row],[Factor]],Tbl_ListFactores[],MATCH(B$15,Tbl_ListFactores[#Headers],0),0),"")</f>
        <v>zz</v>
      </c>
      <c r="C29" s="122" t="str">
        <f>IFERROR(VLOOKUP(TblP16[[#This Row],[Factor]],Tbl_ListFactores[],MATCH(C$15,Tbl_ListFactores[#Headers],0),0),"")</f>
        <v/>
      </c>
      <c r="D29" s="122" t="str">
        <f>IFERROR(VLOOKUP(TblP16[[#This Row],[Factor]],Tbl_ListFactores[],MATCH(D$15,Tbl_ListFactores[#Headers],0),0),"")</f>
        <v/>
      </c>
      <c r="E29" s="253"/>
      <c r="F29" s="122" t="str">
        <f ca="1">IFERROR(VLOOKUP(TblP16[[#This Row],[Nivel]],INDIRECT(VLOOKUP(TblP16[[#This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IFERROR(VLOOKUP(TblP16[[#This Row],[Factor]],Tbl_ListFactores[],MATCH(B$15,Tbl_ListFactores[#Headers],0),0),"")</f>
        <v>zz</v>
      </c>
      <c r="C30" s="122" t="str">
        <f>IFERROR(VLOOKUP(TblP16[[#This Row],[Factor]],Tbl_ListFactores[],MATCH(C$15,Tbl_ListFactores[#Headers],0),0),"")</f>
        <v/>
      </c>
      <c r="D30" s="122" t="str">
        <f>IFERROR(VLOOKUP(TblP16[[#This Row],[Factor]],Tbl_ListFactores[],MATCH(D$15,Tbl_ListFactores[#Headers],0),0),"")</f>
        <v/>
      </c>
      <c r="E30" s="253"/>
      <c r="F30" s="122" t="str">
        <f ca="1">IFERROR(VLOOKUP(TblP16[[#This Row],[Nivel]],INDIRECT(VLOOKUP(TblP16[[#This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IFERROR(VLOOKUP(TblP16[[#This Row],[Factor]],Tbl_ListFactores[],MATCH(B$15,Tbl_ListFactores[#Headers],0),0),"")</f>
        <v>zz</v>
      </c>
      <c r="C31" s="122" t="str">
        <f>IFERROR(VLOOKUP(TblP16[[#This Row],[Factor]],Tbl_ListFactores[],MATCH(C$15,Tbl_ListFactores[#Headers],0),0),"")</f>
        <v/>
      </c>
      <c r="D31" s="122" t="str">
        <f>IFERROR(VLOOKUP(TblP16[[#This Row],[Factor]],Tbl_ListFactores[],MATCH(D$15,Tbl_ListFactores[#Headers],0),0),"")</f>
        <v/>
      </c>
      <c r="E31" s="253"/>
      <c r="F31" s="122" t="str">
        <f ca="1">IFERROR(VLOOKUP(TblP16[[#This Row],[Nivel]],INDIRECT(VLOOKUP(TblP16[[#This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IFERROR(VLOOKUP(TblP16[[#This Row],[Factor]],Tbl_ListFactores[],MATCH(B$15,Tbl_ListFactores[#Headers],0),0),"")</f>
        <v>zz</v>
      </c>
      <c r="C32" s="122" t="str">
        <f>IFERROR(VLOOKUP(TblP16[[#This Row],[Factor]],Tbl_ListFactores[],MATCH(C$15,Tbl_ListFactores[#Headers],0),0),"")</f>
        <v/>
      </c>
      <c r="D32" s="122" t="str">
        <f>IFERROR(VLOOKUP(TblP16[[#This Row],[Factor]],Tbl_ListFactores[],MATCH(D$15,Tbl_ListFactores[#Headers],0),0),"")</f>
        <v/>
      </c>
      <c r="E32" s="253"/>
      <c r="F32" s="122" t="str">
        <f ca="1">IFERROR(VLOOKUP(TblP16[[#This Row],[Nivel]],INDIRECT(VLOOKUP(TblP16[[#This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IFERROR(VLOOKUP(TblP16[[#This Row],[Factor]],Tbl_ListFactores[],MATCH(B$15,Tbl_ListFactores[#Headers],0),0),"")</f>
        <v>zz</v>
      </c>
      <c r="C33" s="122" t="str">
        <f>IFERROR(VLOOKUP(TblP16[[#This Row],[Factor]],Tbl_ListFactores[],MATCH(C$15,Tbl_ListFactores[#Headers],0),0),"")</f>
        <v/>
      </c>
      <c r="D33" s="122" t="str">
        <f>IFERROR(VLOOKUP(TblP16[[#This Row],[Factor]],Tbl_ListFactores[],MATCH(D$15,Tbl_ListFactores[#Headers],0),0),"")</f>
        <v/>
      </c>
      <c r="E33" s="253"/>
      <c r="F33" s="122" t="str">
        <f ca="1">IFERROR(VLOOKUP(TblP16[[#This Row],[Nivel]],INDIRECT(VLOOKUP(TblP16[[#This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IFERROR(VLOOKUP(TblP16[[#This Row],[Factor]],Tbl_ListFactores[],MATCH(B$15,Tbl_ListFactores[#Headers],0),0),"")</f>
        <v>zz</v>
      </c>
      <c r="C34" s="122" t="str">
        <f>IFERROR(VLOOKUP(TblP16[[#This Row],[Factor]],Tbl_ListFactores[],MATCH(C$15,Tbl_ListFactores[#Headers],0),0),"")</f>
        <v/>
      </c>
      <c r="D34" s="122" t="str">
        <f>IFERROR(VLOOKUP(TblP16[[#This Row],[Factor]],Tbl_ListFactores[],MATCH(D$15,Tbl_ListFactores[#Headers],0),0),"")</f>
        <v/>
      </c>
      <c r="E34" s="253"/>
      <c r="F34" s="122" t="str">
        <f ca="1">IFERROR(VLOOKUP(TblP16[[#This Row],[Nivel]],INDIRECT(VLOOKUP(TblP16[[#This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IFERROR(VLOOKUP(TblP16[[#This Row],[Factor]],Tbl_ListFactores[],MATCH(B$15,Tbl_ListFactores[#Headers],0),0),"")</f>
        <v>zz</v>
      </c>
      <c r="C35" s="122" t="str">
        <f>IFERROR(VLOOKUP(TblP16[[#This Row],[Factor]],Tbl_ListFactores[],MATCH(C$15,Tbl_ListFactores[#Headers],0),0),"")</f>
        <v/>
      </c>
      <c r="D35" s="122" t="str">
        <f>IFERROR(VLOOKUP(TblP16[[#This Row],[Factor]],Tbl_ListFactores[],MATCH(D$15,Tbl_ListFactores[#Headers],0),0),"")</f>
        <v/>
      </c>
      <c r="E35" s="253"/>
      <c r="F35" s="122" t="str">
        <f ca="1">IFERROR(VLOOKUP(TblP16[[#This Row],[Nivel]],INDIRECT(VLOOKUP(TblP16[[#This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IFERROR(VLOOKUP(TblP16[[#This Row],[Factor]],Tbl_ListFactores[],MATCH(B$15,Tbl_ListFactores[#Headers],0),0),"")</f>
        <v>zz</v>
      </c>
      <c r="C36" s="122" t="str">
        <f>IFERROR(VLOOKUP(TblP16[[#This Row],[Factor]],Tbl_ListFactores[],MATCH(C$15,Tbl_ListFactores[#Headers],0),0),"")</f>
        <v/>
      </c>
      <c r="D36" s="122" t="str">
        <f>IFERROR(VLOOKUP(TblP16[[#This Row],[Factor]],Tbl_ListFactores[],MATCH(D$15,Tbl_ListFactores[#Headers],0),0),"")</f>
        <v/>
      </c>
      <c r="E36" s="253"/>
      <c r="F36" s="122" t="str">
        <f ca="1">IFERROR(VLOOKUP(TblP16[[#This Row],[Nivel]],INDIRECT(VLOOKUP(TblP16[[#This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IFERROR(VLOOKUP(TblP16[[#This Row],[Factor]],Tbl_ListFactores[],MATCH(B$15,Tbl_ListFactores[#Headers],0),0),"")</f>
        <v>zz</v>
      </c>
      <c r="C37" s="122" t="str">
        <f>IFERROR(VLOOKUP(TblP16[[#This Row],[Factor]],Tbl_ListFactores[],MATCH(C$15,Tbl_ListFactores[#Headers],0),0),"")</f>
        <v/>
      </c>
      <c r="D37" s="122" t="str">
        <f>IFERROR(VLOOKUP(TblP16[[#This Row],[Factor]],Tbl_ListFactores[],MATCH(D$15,Tbl_ListFactores[#Headers],0),0),"")</f>
        <v/>
      </c>
      <c r="E37" s="253"/>
      <c r="F37" s="122" t="str">
        <f ca="1">IFERROR(VLOOKUP(TblP16[[#This Row],[Nivel]],INDIRECT(VLOOKUP(TblP16[[#This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IFERROR(VLOOKUP(TblP16[[#This Row],[Factor]],Tbl_ListFactores[],MATCH(B$15,Tbl_ListFactores[#Headers],0),0),"")</f>
        <v>zz</v>
      </c>
      <c r="C38" s="122" t="str">
        <f>IFERROR(VLOOKUP(TblP16[[#This Row],[Factor]],Tbl_ListFactores[],MATCH(C$15,Tbl_ListFactores[#Headers],0),0),"")</f>
        <v/>
      </c>
      <c r="D38" s="122" t="str">
        <f>IFERROR(VLOOKUP(TblP16[[#This Row],[Factor]],Tbl_ListFactores[],MATCH(D$15,Tbl_ListFactores[#Headers],0),0),"")</f>
        <v/>
      </c>
      <c r="E38" s="253"/>
      <c r="F38" s="122" t="str">
        <f ca="1">IFERROR(VLOOKUP(TblP16[[#This Row],[Nivel]],INDIRECT(VLOOKUP(TblP16[[#This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IFERROR(VLOOKUP(TblP16[[#This Row],[Factor]],Tbl_ListFactores[],MATCH(B$15,Tbl_ListFactores[#Headers],0),0),"")</f>
        <v>zz</v>
      </c>
      <c r="C39" s="122" t="str">
        <f>IFERROR(VLOOKUP(TblP16[[#This Row],[Factor]],Tbl_ListFactores[],MATCH(C$15,Tbl_ListFactores[#Headers],0),0),"")</f>
        <v/>
      </c>
      <c r="D39" s="122" t="str">
        <f>IFERROR(VLOOKUP(TblP16[[#This Row],[Factor]],Tbl_ListFactores[],MATCH(D$15,Tbl_ListFactores[#Headers],0),0),"")</f>
        <v/>
      </c>
      <c r="E39" s="253"/>
      <c r="F39" s="122" t="str">
        <f ca="1">IFERROR(VLOOKUP(TblP16[[#This Row],[Nivel]],INDIRECT(VLOOKUP(TblP16[[#This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IFERROR(VLOOKUP(TblP16[[#This Row],[Factor]],Tbl_ListFactores[],MATCH(B$15,Tbl_ListFactores[#Headers],0),0),"")</f>
        <v>zz</v>
      </c>
      <c r="C40" s="122" t="str">
        <f>IFERROR(VLOOKUP(TblP16[[#This Row],[Factor]],Tbl_ListFactores[],MATCH(C$15,Tbl_ListFactores[#Headers],0),0),"")</f>
        <v/>
      </c>
      <c r="D40" s="122" t="str">
        <f>IFERROR(VLOOKUP(TblP16[[#This Row],[Factor]],Tbl_ListFactores[],MATCH(D$15,Tbl_ListFactores[#Headers],0),0),"")</f>
        <v/>
      </c>
      <c r="E40" s="253"/>
      <c r="F40" s="122" t="str">
        <f ca="1">IFERROR(VLOOKUP(TblP16[[#This Row],[Nivel]],INDIRECT(VLOOKUP(TblP16[[#This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IFERROR(VLOOKUP(TblP16[[#This Row],[Factor]],Tbl_ListFactores[],MATCH(B$15,Tbl_ListFactores[#Headers],0),0),"")</f>
        <v>zz</v>
      </c>
      <c r="C41" s="122" t="str">
        <f>IFERROR(VLOOKUP(TblP16[[#This Row],[Factor]],Tbl_ListFactores[],MATCH(C$15,Tbl_ListFactores[#Headers],0),0),"")</f>
        <v/>
      </c>
      <c r="D41" s="122" t="str">
        <f>IFERROR(VLOOKUP(TblP16[[#This Row],[Factor]],Tbl_ListFactores[],MATCH(D$15,Tbl_ListFactores[#Headers],0),0),"")</f>
        <v/>
      </c>
      <c r="E41" s="253"/>
      <c r="F41" s="122" t="str">
        <f ca="1">IFERROR(VLOOKUP(TblP16[[#This Row],[Nivel]],INDIRECT(VLOOKUP(TblP16[[#This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IFERROR(VLOOKUP(TblP16[[#This Row],[Factor]],Tbl_ListFactores[],MATCH(B$15,Tbl_ListFactores[#Headers],0),0),"")</f>
        <v>zz</v>
      </c>
      <c r="C42" s="122" t="str">
        <f>IFERROR(VLOOKUP(TblP16[[#This Row],[Factor]],Tbl_ListFactores[],MATCH(C$15,Tbl_ListFactores[#Headers],0),0),"")</f>
        <v/>
      </c>
      <c r="D42" s="122" t="str">
        <f>IFERROR(VLOOKUP(TblP16[[#This Row],[Factor]],Tbl_ListFactores[],MATCH(D$15,Tbl_ListFactores[#Headers],0),0),"")</f>
        <v/>
      </c>
      <c r="E42" s="253"/>
      <c r="F42" s="122" t="str">
        <f ca="1">IFERROR(VLOOKUP(TblP16[[#This Row],[Nivel]],INDIRECT(VLOOKUP(TblP16[[#This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IFERROR(VLOOKUP(TblP16[[#This Row],[Factor]],Tbl_ListFactores[],MATCH(B$15,Tbl_ListFactores[#Headers],0),0),"")</f>
        <v>zz</v>
      </c>
      <c r="C43" s="122" t="str">
        <f>IFERROR(VLOOKUP(TblP16[[#This Row],[Factor]],Tbl_ListFactores[],MATCH(C$15,Tbl_ListFactores[#Headers],0),0),"")</f>
        <v/>
      </c>
      <c r="D43" s="122" t="str">
        <f>IFERROR(VLOOKUP(TblP16[[#This Row],[Factor]],Tbl_ListFactores[],MATCH(D$15,Tbl_ListFactores[#Headers],0),0),"")</f>
        <v/>
      </c>
      <c r="E43" s="253"/>
      <c r="F43" s="122" t="str">
        <f ca="1">IFERROR(VLOOKUP(TblP16[[#This Row],[Nivel]],INDIRECT(VLOOKUP(TblP16[[#This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IFERROR(VLOOKUP(TblP16[[#This Row],[Factor]],Tbl_ListFactores[],MATCH(B$15,Tbl_ListFactores[#Headers],0),0),"")</f>
        <v>zz</v>
      </c>
      <c r="C44" s="122" t="str">
        <f>IFERROR(VLOOKUP(TblP16[[#This Row],[Factor]],Tbl_ListFactores[],MATCH(C$15,Tbl_ListFactores[#Headers],0),0),"")</f>
        <v/>
      </c>
      <c r="D44" s="122" t="str">
        <f>IFERROR(VLOOKUP(TblP16[[#This Row],[Factor]],Tbl_ListFactores[],MATCH(D$15,Tbl_ListFactores[#Headers],0),0),"")</f>
        <v/>
      </c>
      <c r="E44" s="253"/>
      <c r="F44" s="122" t="str">
        <f ca="1">IFERROR(VLOOKUP(TblP16[[#This Row],[Nivel]],INDIRECT(VLOOKUP(TblP16[[#This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IFERROR(VLOOKUP(TblP16[[#This Row],[Factor]],Tbl_ListFactores[],MATCH(B$15,Tbl_ListFactores[#Headers],0),0),"")</f>
        <v>zz</v>
      </c>
      <c r="C45" s="122" t="str">
        <f>IFERROR(VLOOKUP(TblP16[[#This Row],[Factor]],Tbl_ListFactores[],MATCH(C$15,Tbl_ListFactores[#Headers],0),0),"")</f>
        <v/>
      </c>
      <c r="D45" s="122" t="str">
        <f>IFERROR(VLOOKUP(TblP16[[#This Row],[Factor]],Tbl_ListFactores[],MATCH(D$15,Tbl_ListFactores[#Headers],0),0),"")</f>
        <v/>
      </c>
      <c r="E45" s="253"/>
      <c r="F45" s="122" t="str">
        <f ca="1">IFERROR(VLOOKUP(TblP16[[#This Row],[Nivel]],INDIRECT(VLOOKUP(TblP16[[#This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84" priority="2">
      <formula>AND($C16&lt;&gt;"",ISBLANK($E16),$D$1&lt;&gt;0)</formula>
    </cfRule>
  </conditionalFormatting>
  <conditionalFormatting sqref="B16:B45">
    <cfRule type="cellIs" dxfId="383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0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82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IF(AND(COUNTBLANK(TblP17[Nivel])&lt;&gt;COUNTBLANK(TblP17[Nombre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IFERROR(VLOOKUP(TblP17[[#This Row],[Factor]],Tbl_ListFactores[],MATCH(B$15,Tbl_ListFactores[#Headers],0),0),"")</f>
        <v>zz</v>
      </c>
      <c r="C16" s="122" t="str">
        <f>IFERROR(VLOOKUP(TblP17[[#This Row],[Factor]],Tbl_ListFactores[],MATCH(C$15,Tbl_ListFactores[#Headers],0),0),"")</f>
        <v/>
      </c>
      <c r="D16" s="122" t="str">
        <f>IFERROR(VLOOKUP(TblP17[[#This Row],[Factor]],Tbl_ListFactores[],MATCH(D$15,Tbl_ListFactores[#Headers],0),0),"")</f>
        <v/>
      </c>
      <c r="E16" s="253"/>
      <c r="F16" s="122" t="str">
        <f ca="1">IFERROR(VLOOKUP(TblP17[[#This Row],[Nivel]],INDIRECT(VLOOKUP(TblP17[[#This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IFERROR(VLOOKUP(TblP17[[#This Row],[Factor]],Tbl_ListFactores[],MATCH(B$15,Tbl_ListFactores[#Headers],0),0),"")</f>
        <v>zz</v>
      </c>
      <c r="C17" s="122" t="str">
        <f>IFERROR(VLOOKUP(TblP17[[#This Row],[Factor]],Tbl_ListFactores[],MATCH(C$15,Tbl_ListFactores[#Headers],0),0),"")</f>
        <v/>
      </c>
      <c r="D17" s="122" t="str">
        <f>IFERROR(VLOOKUP(TblP17[[#This Row],[Factor]],Tbl_ListFactores[],MATCH(D$15,Tbl_ListFactores[#Headers],0),0),"")</f>
        <v/>
      </c>
      <c r="E17" s="253"/>
      <c r="F17" s="122" t="str">
        <f ca="1">IFERROR(VLOOKUP(TblP17[[#This Row],[Nivel]],INDIRECT(VLOOKUP(TblP17[[#This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IFERROR(VLOOKUP(TblP17[[#This Row],[Factor]],Tbl_ListFactores[],MATCH(B$15,Tbl_ListFactores[#Headers],0),0),"")</f>
        <v>zz</v>
      </c>
      <c r="C18" s="122" t="str">
        <f>IFERROR(VLOOKUP(TblP17[[#This Row],[Factor]],Tbl_ListFactores[],MATCH(C$15,Tbl_ListFactores[#Headers],0),0),"")</f>
        <v/>
      </c>
      <c r="D18" s="122" t="str">
        <f>IFERROR(VLOOKUP(TblP17[[#This Row],[Factor]],Tbl_ListFactores[],MATCH(D$15,Tbl_ListFactores[#Headers],0),0),"")</f>
        <v/>
      </c>
      <c r="E18" s="253"/>
      <c r="F18" s="122" t="str">
        <f ca="1">IFERROR(VLOOKUP(TblP17[[#This Row],[Nivel]],INDIRECT(VLOOKUP(TblP17[[#This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IFERROR(VLOOKUP(TblP17[[#This Row],[Factor]],Tbl_ListFactores[],MATCH(B$15,Tbl_ListFactores[#Headers],0),0),"")</f>
        <v>zz</v>
      </c>
      <c r="C19" s="122" t="str">
        <f>IFERROR(VLOOKUP(TblP17[[#This Row],[Factor]],Tbl_ListFactores[],MATCH(C$15,Tbl_ListFactores[#Headers],0),0),"")</f>
        <v/>
      </c>
      <c r="D19" s="122" t="str">
        <f>IFERROR(VLOOKUP(TblP17[[#This Row],[Factor]],Tbl_ListFactores[],MATCH(D$15,Tbl_ListFactores[#Headers],0),0),"")</f>
        <v/>
      </c>
      <c r="E19" s="253"/>
      <c r="F19" s="122" t="str">
        <f ca="1">IFERROR(VLOOKUP(TblP17[[#This Row],[Nivel]],INDIRECT(VLOOKUP(TblP17[[#This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IFERROR(VLOOKUP(TblP17[[#This Row],[Factor]],Tbl_ListFactores[],MATCH(B$15,Tbl_ListFactores[#Headers],0),0),"")</f>
        <v>zz</v>
      </c>
      <c r="C20" s="122" t="str">
        <f>IFERROR(VLOOKUP(TblP17[[#This Row],[Factor]],Tbl_ListFactores[],MATCH(C$15,Tbl_ListFactores[#Headers],0),0),"")</f>
        <v/>
      </c>
      <c r="D20" s="122" t="str">
        <f>IFERROR(VLOOKUP(TblP17[[#This Row],[Factor]],Tbl_ListFactores[],MATCH(D$15,Tbl_ListFactores[#Headers],0),0),"")</f>
        <v/>
      </c>
      <c r="E20" s="253"/>
      <c r="F20" s="122" t="str">
        <f ca="1">IFERROR(VLOOKUP(TblP17[[#This Row],[Nivel]],INDIRECT(VLOOKUP(TblP17[[#This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IFERROR(VLOOKUP(TblP17[[#This Row],[Factor]],Tbl_ListFactores[],MATCH(B$15,Tbl_ListFactores[#Headers],0),0),"")</f>
        <v>zz</v>
      </c>
      <c r="C21" s="122" t="str">
        <f>IFERROR(VLOOKUP(TblP17[[#This Row],[Factor]],Tbl_ListFactores[],MATCH(C$15,Tbl_ListFactores[#Headers],0),0),"")</f>
        <v/>
      </c>
      <c r="D21" s="122" t="str">
        <f>IFERROR(VLOOKUP(TblP17[[#This Row],[Factor]],Tbl_ListFactores[],MATCH(D$15,Tbl_ListFactores[#Headers],0),0),"")</f>
        <v/>
      </c>
      <c r="E21" s="253"/>
      <c r="F21" s="122" t="str">
        <f ca="1">IFERROR(VLOOKUP(TblP17[[#This Row],[Nivel]],INDIRECT(VLOOKUP(TblP17[[#This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IFERROR(VLOOKUP(TblP17[[#This Row],[Factor]],Tbl_ListFactores[],MATCH(B$15,Tbl_ListFactores[#Headers],0),0),"")</f>
        <v>zz</v>
      </c>
      <c r="C22" s="122" t="str">
        <f>IFERROR(VLOOKUP(TblP17[[#This Row],[Factor]],Tbl_ListFactores[],MATCH(C$15,Tbl_ListFactores[#Headers],0),0),"")</f>
        <v/>
      </c>
      <c r="D22" s="122" t="str">
        <f>IFERROR(VLOOKUP(TblP17[[#This Row],[Factor]],Tbl_ListFactores[],MATCH(D$15,Tbl_ListFactores[#Headers],0),0),"")</f>
        <v/>
      </c>
      <c r="E22" s="253"/>
      <c r="F22" s="122" t="str">
        <f ca="1">IFERROR(VLOOKUP(TblP17[[#This Row],[Nivel]],INDIRECT(VLOOKUP(TblP17[[#This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IFERROR(VLOOKUP(TblP17[[#This Row],[Factor]],Tbl_ListFactores[],MATCH(B$15,Tbl_ListFactores[#Headers],0),0),"")</f>
        <v>zz</v>
      </c>
      <c r="C23" s="122" t="str">
        <f>IFERROR(VLOOKUP(TblP17[[#This Row],[Factor]],Tbl_ListFactores[],MATCH(C$15,Tbl_ListFactores[#Headers],0),0),"")</f>
        <v/>
      </c>
      <c r="D23" s="122" t="str">
        <f>IFERROR(VLOOKUP(TblP17[[#This Row],[Factor]],Tbl_ListFactores[],MATCH(D$15,Tbl_ListFactores[#Headers],0),0),"")</f>
        <v/>
      </c>
      <c r="E23" s="253"/>
      <c r="F23" s="122" t="str">
        <f ca="1">IFERROR(VLOOKUP(TblP17[[#This Row],[Nivel]],INDIRECT(VLOOKUP(TblP17[[#This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IFERROR(VLOOKUP(TblP17[[#This Row],[Factor]],Tbl_ListFactores[],MATCH(B$15,Tbl_ListFactores[#Headers],0),0),"")</f>
        <v>zz</v>
      </c>
      <c r="C24" s="122" t="str">
        <f>IFERROR(VLOOKUP(TblP17[[#This Row],[Factor]],Tbl_ListFactores[],MATCH(C$15,Tbl_ListFactores[#Headers],0),0),"")</f>
        <v/>
      </c>
      <c r="D24" s="122" t="str">
        <f>IFERROR(VLOOKUP(TblP17[[#This Row],[Factor]],Tbl_ListFactores[],MATCH(D$15,Tbl_ListFactores[#Headers],0),0),"")</f>
        <v/>
      </c>
      <c r="E24" s="253"/>
      <c r="F24" s="122" t="str">
        <f ca="1">IFERROR(VLOOKUP(TblP17[[#This Row],[Nivel]],INDIRECT(VLOOKUP(TblP17[[#This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IFERROR(VLOOKUP(TblP17[[#This Row],[Factor]],Tbl_ListFactores[],MATCH(B$15,Tbl_ListFactores[#Headers],0),0),"")</f>
        <v>zz</v>
      </c>
      <c r="C25" s="122" t="str">
        <f>IFERROR(VLOOKUP(TblP17[[#This Row],[Factor]],Tbl_ListFactores[],MATCH(C$15,Tbl_ListFactores[#Headers],0),0),"")</f>
        <v/>
      </c>
      <c r="D25" s="122" t="str">
        <f>IFERROR(VLOOKUP(TblP17[[#This Row],[Factor]],Tbl_ListFactores[],MATCH(D$15,Tbl_ListFactores[#Headers],0),0),"")</f>
        <v/>
      </c>
      <c r="E25" s="253"/>
      <c r="F25" s="122" t="str">
        <f ca="1">IFERROR(VLOOKUP(TblP17[[#This Row],[Nivel]],INDIRECT(VLOOKUP(TblP17[[#This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IFERROR(VLOOKUP(TblP17[[#This Row],[Factor]],Tbl_ListFactores[],MATCH(B$15,Tbl_ListFactores[#Headers],0),0),"")</f>
        <v>zz</v>
      </c>
      <c r="C26" s="122" t="str">
        <f>IFERROR(VLOOKUP(TblP17[[#This Row],[Factor]],Tbl_ListFactores[],MATCH(C$15,Tbl_ListFactores[#Headers],0),0),"")</f>
        <v/>
      </c>
      <c r="D26" s="122" t="str">
        <f>IFERROR(VLOOKUP(TblP17[[#This Row],[Factor]],Tbl_ListFactores[],MATCH(D$15,Tbl_ListFactores[#Headers],0),0),"")</f>
        <v/>
      </c>
      <c r="E26" s="253"/>
      <c r="F26" s="122" t="str">
        <f ca="1">IFERROR(VLOOKUP(TblP17[[#This Row],[Nivel]],INDIRECT(VLOOKUP(TblP17[[#This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IFERROR(VLOOKUP(TblP17[[#This Row],[Factor]],Tbl_ListFactores[],MATCH(B$15,Tbl_ListFactores[#Headers],0),0),"")</f>
        <v>zz</v>
      </c>
      <c r="C27" s="122" t="str">
        <f>IFERROR(VLOOKUP(TblP17[[#This Row],[Factor]],Tbl_ListFactores[],MATCH(C$15,Tbl_ListFactores[#Headers],0),0),"")</f>
        <v/>
      </c>
      <c r="D27" s="122" t="str">
        <f>IFERROR(VLOOKUP(TblP17[[#This Row],[Factor]],Tbl_ListFactores[],MATCH(D$15,Tbl_ListFactores[#Headers],0),0),"")</f>
        <v/>
      </c>
      <c r="E27" s="253"/>
      <c r="F27" s="122" t="str">
        <f ca="1">IFERROR(VLOOKUP(TblP17[[#This Row],[Nivel]],INDIRECT(VLOOKUP(TblP17[[#This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IFERROR(VLOOKUP(TblP17[[#This Row],[Factor]],Tbl_ListFactores[],MATCH(B$15,Tbl_ListFactores[#Headers],0),0),"")</f>
        <v>zz</v>
      </c>
      <c r="C28" s="122" t="str">
        <f>IFERROR(VLOOKUP(TblP17[[#This Row],[Factor]],Tbl_ListFactores[],MATCH(C$15,Tbl_ListFactores[#Headers],0),0),"")</f>
        <v/>
      </c>
      <c r="D28" s="122" t="str">
        <f>IFERROR(VLOOKUP(TblP17[[#This Row],[Factor]],Tbl_ListFactores[],MATCH(D$15,Tbl_ListFactores[#Headers],0),0),"")</f>
        <v/>
      </c>
      <c r="E28" s="253"/>
      <c r="F28" s="122" t="str">
        <f ca="1">IFERROR(VLOOKUP(TblP17[[#This Row],[Nivel]],INDIRECT(VLOOKUP(TblP17[[#This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IFERROR(VLOOKUP(TblP17[[#This Row],[Factor]],Tbl_ListFactores[],MATCH(B$15,Tbl_ListFactores[#Headers],0),0),"")</f>
        <v>zz</v>
      </c>
      <c r="C29" s="122" t="str">
        <f>IFERROR(VLOOKUP(TblP17[[#This Row],[Factor]],Tbl_ListFactores[],MATCH(C$15,Tbl_ListFactores[#Headers],0),0),"")</f>
        <v/>
      </c>
      <c r="D29" s="122" t="str">
        <f>IFERROR(VLOOKUP(TblP17[[#This Row],[Factor]],Tbl_ListFactores[],MATCH(D$15,Tbl_ListFactores[#Headers],0),0),"")</f>
        <v/>
      </c>
      <c r="E29" s="253"/>
      <c r="F29" s="122" t="str">
        <f ca="1">IFERROR(VLOOKUP(TblP17[[#This Row],[Nivel]],INDIRECT(VLOOKUP(TblP17[[#This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IFERROR(VLOOKUP(TblP17[[#This Row],[Factor]],Tbl_ListFactores[],MATCH(B$15,Tbl_ListFactores[#Headers],0),0),"")</f>
        <v>zz</v>
      </c>
      <c r="C30" s="122" t="str">
        <f>IFERROR(VLOOKUP(TblP17[[#This Row],[Factor]],Tbl_ListFactores[],MATCH(C$15,Tbl_ListFactores[#Headers],0),0),"")</f>
        <v/>
      </c>
      <c r="D30" s="122" t="str">
        <f>IFERROR(VLOOKUP(TblP17[[#This Row],[Factor]],Tbl_ListFactores[],MATCH(D$15,Tbl_ListFactores[#Headers],0),0),"")</f>
        <v/>
      </c>
      <c r="E30" s="253"/>
      <c r="F30" s="122" t="str">
        <f ca="1">IFERROR(VLOOKUP(TblP17[[#This Row],[Nivel]],INDIRECT(VLOOKUP(TblP17[[#This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IFERROR(VLOOKUP(TblP17[[#This Row],[Factor]],Tbl_ListFactores[],MATCH(B$15,Tbl_ListFactores[#Headers],0),0),"")</f>
        <v>zz</v>
      </c>
      <c r="C31" s="122" t="str">
        <f>IFERROR(VLOOKUP(TblP17[[#This Row],[Factor]],Tbl_ListFactores[],MATCH(C$15,Tbl_ListFactores[#Headers],0),0),"")</f>
        <v/>
      </c>
      <c r="D31" s="122" t="str">
        <f>IFERROR(VLOOKUP(TblP17[[#This Row],[Factor]],Tbl_ListFactores[],MATCH(D$15,Tbl_ListFactores[#Headers],0),0),"")</f>
        <v/>
      </c>
      <c r="E31" s="253"/>
      <c r="F31" s="122" t="str">
        <f ca="1">IFERROR(VLOOKUP(TblP17[[#This Row],[Nivel]],INDIRECT(VLOOKUP(TblP17[[#This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IFERROR(VLOOKUP(TblP17[[#This Row],[Factor]],Tbl_ListFactores[],MATCH(B$15,Tbl_ListFactores[#Headers],0),0),"")</f>
        <v>zz</v>
      </c>
      <c r="C32" s="122" t="str">
        <f>IFERROR(VLOOKUP(TblP17[[#This Row],[Factor]],Tbl_ListFactores[],MATCH(C$15,Tbl_ListFactores[#Headers],0),0),"")</f>
        <v/>
      </c>
      <c r="D32" s="122" t="str">
        <f>IFERROR(VLOOKUP(TblP17[[#This Row],[Factor]],Tbl_ListFactores[],MATCH(D$15,Tbl_ListFactores[#Headers],0),0),"")</f>
        <v/>
      </c>
      <c r="E32" s="253"/>
      <c r="F32" s="122" t="str">
        <f ca="1">IFERROR(VLOOKUP(TblP17[[#This Row],[Nivel]],INDIRECT(VLOOKUP(TblP17[[#This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IFERROR(VLOOKUP(TblP17[[#This Row],[Factor]],Tbl_ListFactores[],MATCH(B$15,Tbl_ListFactores[#Headers],0),0),"")</f>
        <v>zz</v>
      </c>
      <c r="C33" s="122" t="str">
        <f>IFERROR(VLOOKUP(TblP17[[#This Row],[Factor]],Tbl_ListFactores[],MATCH(C$15,Tbl_ListFactores[#Headers],0),0),"")</f>
        <v/>
      </c>
      <c r="D33" s="122" t="str">
        <f>IFERROR(VLOOKUP(TblP17[[#This Row],[Factor]],Tbl_ListFactores[],MATCH(D$15,Tbl_ListFactores[#Headers],0),0),"")</f>
        <v/>
      </c>
      <c r="E33" s="253"/>
      <c r="F33" s="122" t="str">
        <f ca="1">IFERROR(VLOOKUP(TblP17[[#This Row],[Nivel]],INDIRECT(VLOOKUP(TblP17[[#This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IFERROR(VLOOKUP(TblP17[[#This Row],[Factor]],Tbl_ListFactores[],MATCH(B$15,Tbl_ListFactores[#Headers],0),0),"")</f>
        <v>zz</v>
      </c>
      <c r="C34" s="122" t="str">
        <f>IFERROR(VLOOKUP(TblP17[[#This Row],[Factor]],Tbl_ListFactores[],MATCH(C$15,Tbl_ListFactores[#Headers],0),0),"")</f>
        <v/>
      </c>
      <c r="D34" s="122" t="str">
        <f>IFERROR(VLOOKUP(TblP17[[#This Row],[Factor]],Tbl_ListFactores[],MATCH(D$15,Tbl_ListFactores[#Headers],0),0),"")</f>
        <v/>
      </c>
      <c r="E34" s="253"/>
      <c r="F34" s="122" t="str">
        <f ca="1">IFERROR(VLOOKUP(TblP17[[#This Row],[Nivel]],INDIRECT(VLOOKUP(TblP17[[#This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IFERROR(VLOOKUP(TblP17[[#This Row],[Factor]],Tbl_ListFactores[],MATCH(B$15,Tbl_ListFactores[#Headers],0),0),"")</f>
        <v>zz</v>
      </c>
      <c r="C35" s="122" t="str">
        <f>IFERROR(VLOOKUP(TblP17[[#This Row],[Factor]],Tbl_ListFactores[],MATCH(C$15,Tbl_ListFactores[#Headers],0),0),"")</f>
        <v/>
      </c>
      <c r="D35" s="122" t="str">
        <f>IFERROR(VLOOKUP(TblP17[[#This Row],[Factor]],Tbl_ListFactores[],MATCH(D$15,Tbl_ListFactores[#Headers],0),0),"")</f>
        <v/>
      </c>
      <c r="E35" s="253"/>
      <c r="F35" s="122" t="str">
        <f ca="1">IFERROR(VLOOKUP(TblP17[[#This Row],[Nivel]],INDIRECT(VLOOKUP(TblP17[[#This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IFERROR(VLOOKUP(TblP17[[#This Row],[Factor]],Tbl_ListFactores[],MATCH(B$15,Tbl_ListFactores[#Headers],0),0),"")</f>
        <v>zz</v>
      </c>
      <c r="C36" s="122" t="str">
        <f>IFERROR(VLOOKUP(TblP17[[#This Row],[Factor]],Tbl_ListFactores[],MATCH(C$15,Tbl_ListFactores[#Headers],0),0),"")</f>
        <v/>
      </c>
      <c r="D36" s="122" t="str">
        <f>IFERROR(VLOOKUP(TblP17[[#This Row],[Factor]],Tbl_ListFactores[],MATCH(D$15,Tbl_ListFactores[#Headers],0),0),"")</f>
        <v/>
      </c>
      <c r="E36" s="253"/>
      <c r="F36" s="122" t="str">
        <f ca="1">IFERROR(VLOOKUP(TblP17[[#This Row],[Nivel]],INDIRECT(VLOOKUP(TblP17[[#This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IFERROR(VLOOKUP(TblP17[[#This Row],[Factor]],Tbl_ListFactores[],MATCH(B$15,Tbl_ListFactores[#Headers],0),0),"")</f>
        <v>zz</v>
      </c>
      <c r="C37" s="122" t="str">
        <f>IFERROR(VLOOKUP(TblP17[[#This Row],[Factor]],Tbl_ListFactores[],MATCH(C$15,Tbl_ListFactores[#Headers],0),0),"")</f>
        <v/>
      </c>
      <c r="D37" s="122" t="str">
        <f>IFERROR(VLOOKUP(TblP17[[#This Row],[Factor]],Tbl_ListFactores[],MATCH(D$15,Tbl_ListFactores[#Headers],0),0),"")</f>
        <v/>
      </c>
      <c r="E37" s="253"/>
      <c r="F37" s="122" t="str">
        <f ca="1">IFERROR(VLOOKUP(TblP17[[#This Row],[Nivel]],INDIRECT(VLOOKUP(TblP17[[#This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IFERROR(VLOOKUP(TblP17[[#This Row],[Factor]],Tbl_ListFactores[],MATCH(B$15,Tbl_ListFactores[#Headers],0),0),"")</f>
        <v>zz</v>
      </c>
      <c r="C38" s="122" t="str">
        <f>IFERROR(VLOOKUP(TblP17[[#This Row],[Factor]],Tbl_ListFactores[],MATCH(C$15,Tbl_ListFactores[#Headers],0),0),"")</f>
        <v/>
      </c>
      <c r="D38" s="122" t="str">
        <f>IFERROR(VLOOKUP(TblP17[[#This Row],[Factor]],Tbl_ListFactores[],MATCH(D$15,Tbl_ListFactores[#Headers],0),0),"")</f>
        <v/>
      </c>
      <c r="E38" s="253"/>
      <c r="F38" s="122" t="str">
        <f ca="1">IFERROR(VLOOKUP(TblP17[[#This Row],[Nivel]],INDIRECT(VLOOKUP(TblP17[[#This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IFERROR(VLOOKUP(TblP17[[#This Row],[Factor]],Tbl_ListFactores[],MATCH(B$15,Tbl_ListFactores[#Headers],0),0),"")</f>
        <v>zz</v>
      </c>
      <c r="C39" s="122" t="str">
        <f>IFERROR(VLOOKUP(TblP17[[#This Row],[Factor]],Tbl_ListFactores[],MATCH(C$15,Tbl_ListFactores[#Headers],0),0),"")</f>
        <v/>
      </c>
      <c r="D39" s="122" t="str">
        <f>IFERROR(VLOOKUP(TblP17[[#This Row],[Factor]],Tbl_ListFactores[],MATCH(D$15,Tbl_ListFactores[#Headers],0),0),"")</f>
        <v/>
      </c>
      <c r="E39" s="253"/>
      <c r="F39" s="122" t="str">
        <f ca="1">IFERROR(VLOOKUP(TblP17[[#This Row],[Nivel]],INDIRECT(VLOOKUP(TblP17[[#This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IFERROR(VLOOKUP(TblP17[[#This Row],[Factor]],Tbl_ListFactores[],MATCH(B$15,Tbl_ListFactores[#Headers],0),0),"")</f>
        <v>zz</v>
      </c>
      <c r="C40" s="122" t="str">
        <f>IFERROR(VLOOKUP(TblP17[[#This Row],[Factor]],Tbl_ListFactores[],MATCH(C$15,Tbl_ListFactores[#Headers],0),0),"")</f>
        <v/>
      </c>
      <c r="D40" s="122" t="str">
        <f>IFERROR(VLOOKUP(TblP17[[#This Row],[Factor]],Tbl_ListFactores[],MATCH(D$15,Tbl_ListFactores[#Headers],0),0),"")</f>
        <v/>
      </c>
      <c r="E40" s="253"/>
      <c r="F40" s="122" t="str">
        <f ca="1">IFERROR(VLOOKUP(TblP17[[#This Row],[Nivel]],INDIRECT(VLOOKUP(TblP17[[#This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IFERROR(VLOOKUP(TblP17[[#This Row],[Factor]],Tbl_ListFactores[],MATCH(B$15,Tbl_ListFactores[#Headers],0),0),"")</f>
        <v>zz</v>
      </c>
      <c r="C41" s="122" t="str">
        <f>IFERROR(VLOOKUP(TblP17[[#This Row],[Factor]],Tbl_ListFactores[],MATCH(C$15,Tbl_ListFactores[#Headers],0),0),"")</f>
        <v/>
      </c>
      <c r="D41" s="122" t="str">
        <f>IFERROR(VLOOKUP(TblP17[[#This Row],[Factor]],Tbl_ListFactores[],MATCH(D$15,Tbl_ListFactores[#Headers],0),0),"")</f>
        <v/>
      </c>
      <c r="E41" s="253"/>
      <c r="F41" s="122" t="str">
        <f ca="1">IFERROR(VLOOKUP(TblP17[[#This Row],[Nivel]],INDIRECT(VLOOKUP(TblP17[[#This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IFERROR(VLOOKUP(TblP17[[#This Row],[Factor]],Tbl_ListFactores[],MATCH(B$15,Tbl_ListFactores[#Headers],0),0),"")</f>
        <v>zz</v>
      </c>
      <c r="C42" s="122" t="str">
        <f>IFERROR(VLOOKUP(TblP17[[#This Row],[Factor]],Tbl_ListFactores[],MATCH(C$15,Tbl_ListFactores[#Headers],0),0),"")</f>
        <v/>
      </c>
      <c r="D42" s="122" t="str">
        <f>IFERROR(VLOOKUP(TblP17[[#This Row],[Factor]],Tbl_ListFactores[],MATCH(D$15,Tbl_ListFactores[#Headers],0),0),"")</f>
        <v/>
      </c>
      <c r="E42" s="253"/>
      <c r="F42" s="122" t="str">
        <f ca="1">IFERROR(VLOOKUP(TblP17[[#This Row],[Nivel]],INDIRECT(VLOOKUP(TblP17[[#This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IFERROR(VLOOKUP(TblP17[[#This Row],[Factor]],Tbl_ListFactores[],MATCH(B$15,Tbl_ListFactores[#Headers],0),0),"")</f>
        <v>zz</v>
      </c>
      <c r="C43" s="122" t="str">
        <f>IFERROR(VLOOKUP(TblP17[[#This Row],[Factor]],Tbl_ListFactores[],MATCH(C$15,Tbl_ListFactores[#Headers],0),0),"")</f>
        <v/>
      </c>
      <c r="D43" s="122" t="str">
        <f>IFERROR(VLOOKUP(TblP17[[#This Row],[Factor]],Tbl_ListFactores[],MATCH(D$15,Tbl_ListFactores[#Headers],0),0),"")</f>
        <v/>
      </c>
      <c r="E43" s="253"/>
      <c r="F43" s="122" t="str">
        <f ca="1">IFERROR(VLOOKUP(TblP17[[#This Row],[Nivel]],INDIRECT(VLOOKUP(TblP17[[#This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IFERROR(VLOOKUP(TblP17[[#This Row],[Factor]],Tbl_ListFactores[],MATCH(B$15,Tbl_ListFactores[#Headers],0),0),"")</f>
        <v>zz</v>
      </c>
      <c r="C44" s="122" t="str">
        <f>IFERROR(VLOOKUP(TblP17[[#This Row],[Factor]],Tbl_ListFactores[],MATCH(C$15,Tbl_ListFactores[#Headers],0),0),"")</f>
        <v/>
      </c>
      <c r="D44" s="122" t="str">
        <f>IFERROR(VLOOKUP(TblP17[[#This Row],[Factor]],Tbl_ListFactores[],MATCH(D$15,Tbl_ListFactores[#Headers],0),0),"")</f>
        <v/>
      </c>
      <c r="E44" s="253"/>
      <c r="F44" s="122" t="str">
        <f ca="1">IFERROR(VLOOKUP(TblP17[[#This Row],[Nivel]],INDIRECT(VLOOKUP(TblP17[[#This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IFERROR(VLOOKUP(TblP17[[#This Row],[Factor]],Tbl_ListFactores[],MATCH(B$15,Tbl_ListFactores[#Headers],0),0),"")</f>
        <v>zz</v>
      </c>
      <c r="C45" s="122" t="str">
        <f>IFERROR(VLOOKUP(TblP17[[#This Row],[Factor]],Tbl_ListFactores[],MATCH(C$15,Tbl_ListFactores[#Headers],0),0),"")</f>
        <v/>
      </c>
      <c r="D45" s="122" t="str">
        <f>IFERROR(VLOOKUP(TblP17[[#This Row],[Factor]],Tbl_ListFactores[],MATCH(D$15,Tbl_ListFactores[#Headers],0),0),"")</f>
        <v/>
      </c>
      <c r="E45" s="253"/>
      <c r="F45" s="122" t="str">
        <f ca="1">IFERROR(VLOOKUP(TblP17[[#This Row],[Nivel]],INDIRECT(VLOOKUP(TblP17[[#This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73" priority="2">
      <formula>AND($C16&lt;&gt;"",ISBLANK($E16),$D$1&lt;&gt;0)</formula>
    </cfRule>
  </conditionalFormatting>
  <conditionalFormatting sqref="B16:B45">
    <cfRule type="cellIs" dxfId="372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1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83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IF(AND(COUNTBLANK(TblP18[Nivel])&lt;&gt;COUNTBLANK(TblP18[Nombre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IFERROR(VLOOKUP(TblP18[[#This Row],[Factor]],Tbl_ListFactores[],MATCH(B$15,Tbl_ListFactores[#Headers],0),0),"")</f>
        <v>zz</v>
      </c>
      <c r="C16" s="122" t="str">
        <f>IFERROR(VLOOKUP(TblP18[[#This Row],[Factor]],Tbl_ListFactores[],MATCH(C$15,Tbl_ListFactores[#Headers],0),0),"")</f>
        <v/>
      </c>
      <c r="D16" s="122" t="str">
        <f>IFERROR(VLOOKUP(TblP18[[#This Row],[Factor]],Tbl_ListFactores[],MATCH(D$15,Tbl_ListFactores[#Headers],0),0),"")</f>
        <v/>
      </c>
      <c r="E16" s="253"/>
      <c r="F16" s="122" t="str">
        <f ca="1">IFERROR(VLOOKUP(TblP18[[#This Row],[Nivel]],INDIRECT(VLOOKUP(TblP18[[#This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IFERROR(VLOOKUP(TblP18[[#This Row],[Factor]],Tbl_ListFactores[],MATCH(B$15,Tbl_ListFactores[#Headers],0),0),"")</f>
        <v>zz</v>
      </c>
      <c r="C17" s="122" t="str">
        <f>IFERROR(VLOOKUP(TblP18[[#This Row],[Factor]],Tbl_ListFactores[],MATCH(C$15,Tbl_ListFactores[#Headers],0),0),"")</f>
        <v/>
      </c>
      <c r="D17" s="122" t="str">
        <f>IFERROR(VLOOKUP(TblP18[[#This Row],[Factor]],Tbl_ListFactores[],MATCH(D$15,Tbl_ListFactores[#Headers],0),0),"")</f>
        <v/>
      </c>
      <c r="E17" s="253"/>
      <c r="F17" s="122" t="str">
        <f ca="1">IFERROR(VLOOKUP(TblP18[[#This Row],[Nivel]],INDIRECT(VLOOKUP(TblP18[[#This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IFERROR(VLOOKUP(TblP18[[#This Row],[Factor]],Tbl_ListFactores[],MATCH(B$15,Tbl_ListFactores[#Headers],0),0),"")</f>
        <v>zz</v>
      </c>
      <c r="C18" s="122" t="str">
        <f>IFERROR(VLOOKUP(TblP18[[#This Row],[Factor]],Tbl_ListFactores[],MATCH(C$15,Tbl_ListFactores[#Headers],0),0),"")</f>
        <v/>
      </c>
      <c r="D18" s="122" t="str">
        <f>IFERROR(VLOOKUP(TblP18[[#This Row],[Factor]],Tbl_ListFactores[],MATCH(D$15,Tbl_ListFactores[#Headers],0),0),"")</f>
        <v/>
      </c>
      <c r="E18" s="253"/>
      <c r="F18" s="122" t="str">
        <f ca="1">IFERROR(VLOOKUP(TblP18[[#This Row],[Nivel]],INDIRECT(VLOOKUP(TblP18[[#This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IFERROR(VLOOKUP(TblP18[[#This Row],[Factor]],Tbl_ListFactores[],MATCH(B$15,Tbl_ListFactores[#Headers],0),0),"")</f>
        <v>zz</v>
      </c>
      <c r="C19" s="122" t="str">
        <f>IFERROR(VLOOKUP(TblP18[[#This Row],[Factor]],Tbl_ListFactores[],MATCH(C$15,Tbl_ListFactores[#Headers],0),0),"")</f>
        <v/>
      </c>
      <c r="D19" s="122" t="str">
        <f>IFERROR(VLOOKUP(TblP18[[#This Row],[Factor]],Tbl_ListFactores[],MATCH(D$15,Tbl_ListFactores[#Headers],0),0),"")</f>
        <v/>
      </c>
      <c r="E19" s="253"/>
      <c r="F19" s="122" t="str">
        <f ca="1">IFERROR(VLOOKUP(TblP18[[#This Row],[Nivel]],INDIRECT(VLOOKUP(TblP18[[#This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IFERROR(VLOOKUP(TblP18[[#This Row],[Factor]],Tbl_ListFactores[],MATCH(B$15,Tbl_ListFactores[#Headers],0),0),"")</f>
        <v>zz</v>
      </c>
      <c r="C20" s="122" t="str">
        <f>IFERROR(VLOOKUP(TblP18[[#This Row],[Factor]],Tbl_ListFactores[],MATCH(C$15,Tbl_ListFactores[#Headers],0),0),"")</f>
        <v/>
      </c>
      <c r="D20" s="122" t="str">
        <f>IFERROR(VLOOKUP(TblP18[[#This Row],[Factor]],Tbl_ListFactores[],MATCH(D$15,Tbl_ListFactores[#Headers],0),0),"")</f>
        <v/>
      </c>
      <c r="E20" s="253"/>
      <c r="F20" s="122" t="str">
        <f ca="1">IFERROR(VLOOKUP(TblP18[[#This Row],[Nivel]],INDIRECT(VLOOKUP(TblP18[[#This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IFERROR(VLOOKUP(TblP18[[#This Row],[Factor]],Tbl_ListFactores[],MATCH(B$15,Tbl_ListFactores[#Headers],0),0),"")</f>
        <v>zz</v>
      </c>
      <c r="C21" s="122" t="str">
        <f>IFERROR(VLOOKUP(TblP18[[#This Row],[Factor]],Tbl_ListFactores[],MATCH(C$15,Tbl_ListFactores[#Headers],0),0),"")</f>
        <v/>
      </c>
      <c r="D21" s="122" t="str">
        <f>IFERROR(VLOOKUP(TblP18[[#This Row],[Factor]],Tbl_ListFactores[],MATCH(D$15,Tbl_ListFactores[#Headers],0),0),"")</f>
        <v/>
      </c>
      <c r="E21" s="253"/>
      <c r="F21" s="122" t="str">
        <f ca="1">IFERROR(VLOOKUP(TblP18[[#This Row],[Nivel]],INDIRECT(VLOOKUP(TblP18[[#This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IFERROR(VLOOKUP(TblP18[[#This Row],[Factor]],Tbl_ListFactores[],MATCH(B$15,Tbl_ListFactores[#Headers],0),0),"")</f>
        <v>zz</v>
      </c>
      <c r="C22" s="122" t="str">
        <f>IFERROR(VLOOKUP(TblP18[[#This Row],[Factor]],Tbl_ListFactores[],MATCH(C$15,Tbl_ListFactores[#Headers],0),0),"")</f>
        <v/>
      </c>
      <c r="D22" s="122" t="str">
        <f>IFERROR(VLOOKUP(TblP18[[#This Row],[Factor]],Tbl_ListFactores[],MATCH(D$15,Tbl_ListFactores[#Headers],0),0),"")</f>
        <v/>
      </c>
      <c r="E22" s="253"/>
      <c r="F22" s="122" t="str">
        <f ca="1">IFERROR(VLOOKUP(TblP18[[#This Row],[Nivel]],INDIRECT(VLOOKUP(TblP18[[#This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IFERROR(VLOOKUP(TblP18[[#This Row],[Factor]],Tbl_ListFactores[],MATCH(B$15,Tbl_ListFactores[#Headers],0),0),"")</f>
        <v>zz</v>
      </c>
      <c r="C23" s="122" t="str">
        <f>IFERROR(VLOOKUP(TblP18[[#This Row],[Factor]],Tbl_ListFactores[],MATCH(C$15,Tbl_ListFactores[#Headers],0),0),"")</f>
        <v/>
      </c>
      <c r="D23" s="122" t="str">
        <f>IFERROR(VLOOKUP(TblP18[[#This Row],[Factor]],Tbl_ListFactores[],MATCH(D$15,Tbl_ListFactores[#Headers],0),0),"")</f>
        <v/>
      </c>
      <c r="E23" s="253"/>
      <c r="F23" s="122" t="str">
        <f ca="1">IFERROR(VLOOKUP(TblP18[[#This Row],[Nivel]],INDIRECT(VLOOKUP(TblP18[[#This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IFERROR(VLOOKUP(TblP18[[#This Row],[Factor]],Tbl_ListFactores[],MATCH(B$15,Tbl_ListFactores[#Headers],0),0),"")</f>
        <v>zz</v>
      </c>
      <c r="C24" s="122" t="str">
        <f>IFERROR(VLOOKUP(TblP18[[#This Row],[Factor]],Tbl_ListFactores[],MATCH(C$15,Tbl_ListFactores[#Headers],0),0),"")</f>
        <v/>
      </c>
      <c r="D24" s="122" t="str">
        <f>IFERROR(VLOOKUP(TblP18[[#This Row],[Factor]],Tbl_ListFactores[],MATCH(D$15,Tbl_ListFactores[#Headers],0),0),"")</f>
        <v/>
      </c>
      <c r="E24" s="253"/>
      <c r="F24" s="122" t="str">
        <f ca="1">IFERROR(VLOOKUP(TblP18[[#This Row],[Nivel]],INDIRECT(VLOOKUP(TblP18[[#This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IFERROR(VLOOKUP(TblP18[[#This Row],[Factor]],Tbl_ListFactores[],MATCH(B$15,Tbl_ListFactores[#Headers],0),0),"")</f>
        <v>zz</v>
      </c>
      <c r="C25" s="122" t="str">
        <f>IFERROR(VLOOKUP(TblP18[[#This Row],[Factor]],Tbl_ListFactores[],MATCH(C$15,Tbl_ListFactores[#Headers],0),0),"")</f>
        <v/>
      </c>
      <c r="D25" s="122" t="str">
        <f>IFERROR(VLOOKUP(TblP18[[#This Row],[Factor]],Tbl_ListFactores[],MATCH(D$15,Tbl_ListFactores[#Headers],0),0),"")</f>
        <v/>
      </c>
      <c r="E25" s="253"/>
      <c r="F25" s="122" t="str">
        <f ca="1">IFERROR(VLOOKUP(TblP18[[#This Row],[Nivel]],INDIRECT(VLOOKUP(TblP18[[#This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IFERROR(VLOOKUP(TblP18[[#This Row],[Factor]],Tbl_ListFactores[],MATCH(B$15,Tbl_ListFactores[#Headers],0),0),"")</f>
        <v>zz</v>
      </c>
      <c r="C26" s="122" t="str">
        <f>IFERROR(VLOOKUP(TblP18[[#This Row],[Factor]],Tbl_ListFactores[],MATCH(C$15,Tbl_ListFactores[#Headers],0),0),"")</f>
        <v/>
      </c>
      <c r="D26" s="122" t="str">
        <f>IFERROR(VLOOKUP(TblP18[[#This Row],[Factor]],Tbl_ListFactores[],MATCH(D$15,Tbl_ListFactores[#Headers],0),0),"")</f>
        <v/>
      </c>
      <c r="E26" s="253"/>
      <c r="F26" s="122" t="str">
        <f ca="1">IFERROR(VLOOKUP(TblP18[[#This Row],[Nivel]],INDIRECT(VLOOKUP(TblP18[[#This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IFERROR(VLOOKUP(TblP18[[#This Row],[Factor]],Tbl_ListFactores[],MATCH(B$15,Tbl_ListFactores[#Headers],0),0),"")</f>
        <v>zz</v>
      </c>
      <c r="C27" s="122" t="str">
        <f>IFERROR(VLOOKUP(TblP18[[#This Row],[Factor]],Tbl_ListFactores[],MATCH(C$15,Tbl_ListFactores[#Headers],0),0),"")</f>
        <v/>
      </c>
      <c r="D27" s="122" t="str">
        <f>IFERROR(VLOOKUP(TblP18[[#This Row],[Factor]],Tbl_ListFactores[],MATCH(D$15,Tbl_ListFactores[#Headers],0),0),"")</f>
        <v/>
      </c>
      <c r="E27" s="253"/>
      <c r="F27" s="122" t="str">
        <f ca="1">IFERROR(VLOOKUP(TblP18[[#This Row],[Nivel]],INDIRECT(VLOOKUP(TblP18[[#This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IFERROR(VLOOKUP(TblP18[[#This Row],[Factor]],Tbl_ListFactores[],MATCH(B$15,Tbl_ListFactores[#Headers],0),0),"")</f>
        <v>zz</v>
      </c>
      <c r="C28" s="122" t="str">
        <f>IFERROR(VLOOKUP(TblP18[[#This Row],[Factor]],Tbl_ListFactores[],MATCH(C$15,Tbl_ListFactores[#Headers],0),0),"")</f>
        <v/>
      </c>
      <c r="D28" s="122" t="str">
        <f>IFERROR(VLOOKUP(TblP18[[#This Row],[Factor]],Tbl_ListFactores[],MATCH(D$15,Tbl_ListFactores[#Headers],0),0),"")</f>
        <v/>
      </c>
      <c r="E28" s="253"/>
      <c r="F28" s="122" t="str">
        <f ca="1">IFERROR(VLOOKUP(TblP18[[#This Row],[Nivel]],INDIRECT(VLOOKUP(TblP18[[#This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IFERROR(VLOOKUP(TblP18[[#This Row],[Factor]],Tbl_ListFactores[],MATCH(B$15,Tbl_ListFactores[#Headers],0),0),"")</f>
        <v>zz</v>
      </c>
      <c r="C29" s="122" t="str">
        <f>IFERROR(VLOOKUP(TblP18[[#This Row],[Factor]],Tbl_ListFactores[],MATCH(C$15,Tbl_ListFactores[#Headers],0),0),"")</f>
        <v/>
      </c>
      <c r="D29" s="122" t="str">
        <f>IFERROR(VLOOKUP(TblP18[[#This Row],[Factor]],Tbl_ListFactores[],MATCH(D$15,Tbl_ListFactores[#Headers],0),0),"")</f>
        <v/>
      </c>
      <c r="E29" s="253"/>
      <c r="F29" s="122" t="str">
        <f ca="1">IFERROR(VLOOKUP(TblP18[[#This Row],[Nivel]],INDIRECT(VLOOKUP(TblP18[[#This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IFERROR(VLOOKUP(TblP18[[#This Row],[Factor]],Tbl_ListFactores[],MATCH(B$15,Tbl_ListFactores[#Headers],0),0),"")</f>
        <v>zz</v>
      </c>
      <c r="C30" s="122" t="str">
        <f>IFERROR(VLOOKUP(TblP18[[#This Row],[Factor]],Tbl_ListFactores[],MATCH(C$15,Tbl_ListFactores[#Headers],0),0),"")</f>
        <v/>
      </c>
      <c r="D30" s="122" t="str">
        <f>IFERROR(VLOOKUP(TblP18[[#This Row],[Factor]],Tbl_ListFactores[],MATCH(D$15,Tbl_ListFactores[#Headers],0),0),"")</f>
        <v/>
      </c>
      <c r="E30" s="253"/>
      <c r="F30" s="122" t="str">
        <f ca="1">IFERROR(VLOOKUP(TblP18[[#This Row],[Nivel]],INDIRECT(VLOOKUP(TblP18[[#This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IFERROR(VLOOKUP(TblP18[[#This Row],[Factor]],Tbl_ListFactores[],MATCH(B$15,Tbl_ListFactores[#Headers],0),0),"")</f>
        <v>zz</v>
      </c>
      <c r="C31" s="122" t="str">
        <f>IFERROR(VLOOKUP(TblP18[[#This Row],[Factor]],Tbl_ListFactores[],MATCH(C$15,Tbl_ListFactores[#Headers],0),0),"")</f>
        <v/>
      </c>
      <c r="D31" s="122" t="str">
        <f>IFERROR(VLOOKUP(TblP18[[#This Row],[Factor]],Tbl_ListFactores[],MATCH(D$15,Tbl_ListFactores[#Headers],0),0),"")</f>
        <v/>
      </c>
      <c r="E31" s="253"/>
      <c r="F31" s="122" t="str">
        <f ca="1">IFERROR(VLOOKUP(TblP18[[#This Row],[Nivel]],INDIRECT(VLOOKUP(TblP18[[#This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IFERROR(VLOOKUP(TblP18[[#This Row],[Factor]],Tbl_ListFactores[],MATCH(B$15,Tbl_ListFactores[#Headers],0),0),"")</f>
        <v>zz</v>
      </c>
      <c r="C32" s="122" t="str">
        <f>IFERROR(VLOOKUP(TblP18[[#This Row],[Factor]],Tbl_ListFactores[],MATCH(C$15,Tbl_ListFactores[#Headers],0),0),"")</f>
        <v/>
      </c>
      <c r="D32" s="122" t="str">
        <f>IFERROR(VLOOKUP(TblP18[[#This Row],[Factor]],Tbl_ListFactores[],MATCH(D$15,Tbl_ListFactores[#Headers],0),0),"")</f>
        <v/>
      </c>
      <c r="E32" s="253"/>
      <c r="F32" s="122" t="str">
        <f ca="1">IFERROR(VLOOKUP(TblP18[[#This Row],[Nivel]],INDIRECT(VLOOKUP(TblP18[[#This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IFERROR(VLOOKUP(TblP18[[#This Row],[Factor]],Tbl_ListFactores[],MATCH(B$15,Tbl_ListFactores[#Headers],0),0),"")</f>
        <v>zz</v>
      </c>
      <c r="C33" s="122" t="str">
        <f>IFERROR(VLOOKUP(TblP18[[#This Row],[Factor]],Tbl_ListFactores[],MATCH(C$15,Tbl_ListFactores[#Headers],0),0),"")</f>
        <v/>
      </c>
      <c r="D33" s="122" t="str">
        <f>IFERROR(VLOOKUP(TblP18[[#This Row],[Factor]],Tbl_ListFactores[],MATCH(D$15,Tbl_ListFactores[#Headers],0),0),"")</f>
        <v/>
      </c>
      <c r="E33" s="253"/>
      <c r="F33" s="122" t="str">
        <f ca="1">IFERROR(VLOOKUP(TblP18[[#This Row],[Nivel]],INDIRECT(VLOOKUP(TblP18[[#This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IFERROR(VLOOKUP(TblP18[[#This Row],[Factor]],Tbl_ListFactores[],MATCH(B$15,Tbl_ListFactores[#Headers],0),0),"")</f>
        <v>zz</v>
      </c>
      <c r="C34" s="122" t="str">
        <f>IFERROR(VLOOKUP(TblP18[[#This Row],[Factor]],Tbl_ListFactores[],MATCH(C$15,Tbl_ListFactores[#Headers],0),0),"")</f>
        <v/>
      </c>
      <c r="D34" s="122" t="str">
        <f>IFERROR(VLOOKUP(TblP18[[#This Row],[Factor]],Tbl_ListFactores[],MATCH(D$15,Tbl_ListFactores[#Headers],0),0),"")</f>
        <v/>
      </c>
      <c r="E34" s="253"/>
      <c r="F34" s="122" t="str">
        <f ca="1">IFERROR(VLOOKUP(TblP18[[#This Row],[Nivel]],INDIRECT(VLOOKUP(TblP18[[#This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IFERROR(VLOOKUP(TblP18[[#This Row],[Factor]],Tbl_ListFactores[],MATCH(B$15,Tbl_ListFactores[#Headers],0),0),"")</f>
        <v>zz</v>
      </c>
      <c r="C35" s="122" t="str">
        <f>IFERROR(VLOOKUP(TblP18[[#This Row],[Factor]],Tbl_ListFactores[],MATCH(C$15,Tbl_ListFactores[#Headers],0),0),"")</f>
        <v/>
      </c>
      <c r="D35" s="122" t="str">
        <f>IFERROR(VLOOKUP(TblP18[[#This Row],[Factor]],Tbl_ListFactores[],MATCH(D$15,Tbl_ListFactores[#Headers],0),0),"")</f>
        <v/>
      </c>
      <c r="E35" s="253"/>
      <c r="F35" s="122" t="str">
        <f ca="1">IFERROR(VLOOKUP(TblP18[[#This Row],[Nivel]],INDIRECT(VLOOKUP(TblP18[[#This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IFERROR(VLOOKUP(TblP18[[#This Row],[Factor]],Tbl_ListFactores[],MATCH(B$15,Tbl_ListFactores[#Headers],0),0),"")</f>
        <v>zz</v>
      </c>
      <c r="C36" s="122" t="str">
        <f>IFERROR(VLOOKUP(TblP18[[#This Row],[Factor]],Tbl_ListFactores[],MATCH(C$15,Tbl_ListFactores[#Headers],0),0),"")</f>
        <v/>
      </c>
      <c r="D36" s="122" t="str">
        <f>IFERROR(VLOOKUP(TblP18[[#This Row],[Factor]],Tbl_ListFactores[],MATCH(D$15,Tbl_ListFactores[#Headers],0),0),"")</f>
        <v/>
      </c>
      <c r="E36" s="253"/>
      <c r="F36" s="122" t="str">
        <f ca="1">IFERROR(VLOOKUP(TblP18[[#This Row],[Nivel]],INDIRECT(VLOOKUP(TblP18[[#This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IFERROR(VLOOKUP(TblP18[[#This Row],[Factor]],Tbl_ListFactores[],MATCH(B$15,Tbl_ListFactores[#Headers],0),0),"")</f>
        <v>zz</v>
      </c>
      <c r="C37" s="122" t="str">
        <f>IFERROR(VLOOKUP(TblP18[[#This Row],[Factor]],Tbl_ListFactores[],MATCH(C$15,Tbl_ListFactores[#Headers],0),0),"")</f>
        <v/>
      </c>
      <c r="D37" s="122" t="str">
        <f>IFERROR(VLOOKUP(TblP18[[#This Row],[Factor]],Tbl_ListFactores[],MATCH(D$15,Tbl_ListFactores[#Headers],0),0),"")</f>
        <v/>
      </c>
      <c r="E37" s="253"/>
      <c r="F37" s="122" t="str">
        <f ca="1">IFERROR(VLOOKUP(TblP18[[#This Row],[Nivel]],INDIRECT(VLOOKUP(TblP18[[#This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IFERROR(VLOOKUP(TblP18[[#This Row],[Factor]],Tbl_ListFactores[],MATCH(B$15,Tbl_ListFactores[#Headers],0),0),"")</f>
        <v>zz</v>
      </c>
      <c r="C38" s="122" t="str">
        <f>IFERROR(VLOOKUP(TblP18[[#This Row],[Factor]],Tbl_ListFactores[],MATCH(C$15,Tbl_ListFactores[#Headers],0),0),"")</f>
        <v/>
      </c>
      <c r="D38" s="122" t="str">
        <f>IFERROR(VLOOKUP(TblP18[[#This Row],[Factor]],Tbl_ListFactores[],MATCH(D$15,Tbl_ListFactores[#Headers],0),0),"")</f>
        <v/>
      </c>
      <c r="E38" s="253"/>
      <c r="F38" s="122" t="str">
        <f ca="1">IFERROR(VLOOKUP(TblP18[[#This Row],[Nivel]],INDIRECT(VLOOKUP(TblP18[[#This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IFERROR(VLOOKUP(TblP18[[#This Row],[Factor]],Tbl_ListFactores[],MATCH(B$15,Tbl_ListFactores[#Headers],0),0),"")</f>
        <v>zz</v>
      </c>
      <c r="C39" s="122" t="str">
        <f>IFERROR(VLOOKUP(TblP18[[#This Row],[Factor]],Tbl_ListFactores[],MATCH(C$15,Tbl_ListFactores[#Headers],0),0),"")</f>
        <v/>
      </c>
      <c r="D39" s="122" t="str">
        <f>IFERROR(VLOOKUP(TblP18[[#This Row],[Factor]],Tbl_ListFactores[],MATCH(D$15,Tbl_ListFactores[#Headers],0),0),"")</f>
        <v/>
      </c>
      <c r="E39" s="253"/>
      <c r="F39" s="122" t="str">
        <f ca="1">IFERROR(VLOOKUP(TblP18[[#This Row],[Nivel]],INDIRECT(VLOOKUP(TblP18[[#This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IFERROR(VLOOKUP(TblP18[[#This Row],[Factor]],Tbl_ListFactores[],MATCH(B$15,Tbl_ListFactores[#Headers],0),0),"")</f>
        <v>zz</v>
      </c>
      <c r="C40" s="122" t="str">
        <f>IFERROR(VLOOKUP(TblP18[[#This Row],[Factor]],Tbl_ListFactores[],MATCH(C$15,Tbl_ListFactores[#Headers],0),0),"")</f>
        <v/>
      </c>
      <c r="D40" s="122" t="str">
        <f>IFERROR(VLOOKUP(TblP18[[#This Row],[Factor]],Tbl_ListFactores[],MATCH(D$15,Tbl_ListFactores[#Headers],0),0),"")</f>
        <v/>
      </c>
      <c r="E40" s="253"/>
      <c r="F40" s="122" t="str">
        <f ca="1">IFERROR(VLOOKUP(TblP18[[#This Row],[Nivel]],INDIRECT(VLOOKUP(TblP18[[#This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IFERROR(VLOOKUP(TblP18[[#This Row],[Factor]],Tbl_ListFactores[],MATCH(B$15,Tbl_ListFactores[#Headers],0),0),"")</f>
        <v>zz</v>
      </c>
      <c r="C41" s="122" t="str">
        <f>IFERROR(VLOOKUP(TblP18[[#This Row],[Factor]],Tbl_ListFactores[],MATCH(C$15,Tbl_ListFactores[#Headers],0),0),"")</f>
        <v/>
      </c>
      <c r="D41" s="122" t="str">
        <f>IFERROR(VLOOKUP(TblP18[[#This Row],[Factor]],Tbl_ListFactores[],MATCH(D$15,Tbl_ListFactores[#Headers],0),0),"")</f>
        <v/>
      </c>
      <c r="E41" s="253"/>
      <c r="F41" s="122" t="str">
        <f ca="1">IFERROR(VLOOKUP(TblP18[[#This Row],[Nivel]],INDIRECT(VLOOKUP(TblP18[[#This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IFERROR(VLOOKUP(TblP18[[#This Row],[Factor]],Tbl_ListFactores[],MATCH(B$15,Tbl_ListFactores[#Headers],0),0),"")</f>
        <v>zz</v>
      </c>
      <c r="C42" s="122" t="str">
        <f>IFERROR(VLOOKUP(TblP18[[#This Row],[Factor]],Tbl_ListFactores[],MATCH(C$15,Tbl_ListFactores[#Headers],0),0),"")</f>
        <v/>
      </c>
      <c r="D42" s="122" t="str">
        <f>IFERROR(VLOOKUP(TblP18[[#This Row],[Factor]],Tbl_ListFactores[],MATCH(D$15,Tbl_ListFactores[#Headers],0),0),"")</f>
        <v/>
      </c>
      <c r="E42" s="253"/>
      <c r="F42" s="122" t="str">
        <f ca="1">IFERROR(VLOOKUP(TblP18[[#This Row],[Nivel]],INDIRECT(VLOOKUP(TblP18[[#This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IFERROR(VLOOKUP(TblP18[[#This Row],[Factor]],Tbl_ListFactores[],MATCH(B$15,Tbl_ListFactores[#Headers],0),0),"")</f>
        <v>zz</v>
      </c>
      <c r="C43" s="122" t="str">
        <f>IFERROR(VLOOKUP(TblP18[[#This Row],[Factor]],Tbl_ListFactores[],MATCH(C$15,Tbl_ListFactores[#Headers],0),0),"")</f>
        <v/>
      </c>
      <c r="D43" s="122" t="str">
        <f>IFERROR(VLOOKUP(TblP18[[#This Row],[Factor]],Tbl_ListFactores[],MATCH(D$15,Tbl_ListFactores[#Headers],0),0),"")</f>
        <v/>
      </c>
      <c r="E43" s="253"/>
      <c r="F43" s="122" t="str">
        <f ca="1">IFERROR(VLOOKUP(TblP18[[#This Row],[Nivel]],INDIRECT(VLOOKUP(TblP18[[#This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IFERROR(VLOOKUP(TblP18[[#This Row],[Factor]],Tbl_ListFactores[],MATCH(B$15,Tbl_ListFactores[#Headers],0),0),"")</f>
        <v>zz</v>
      </c>
      <c r="C44" s="122" t="str">
        <f>IFERROR(VLOOKUP(TblP18[[#This Row],[Factor]],Tbl_ListFactores[],MATCH(C$15,Tbl_ListFactores[#Headers],0),0),"")</f>
        <v/>
      </c>
      <c r="D44" s="122" t="str">
        <f>IFERROR(VLOOKUP(TblP18[[#This Row],[Factor]],Tbl_ListFactores[],MATCH(D$15,Tbl_ListFactores[#Headers],0),0),"")</f>
        <v/>
      </c>
      <c r="E44" s="253"/>
      <c r="F44" s="122" t="str">
        <f ca="1">IFERROR(VLOOKUP(TblP18[[#This Row],[Nivel]],INDIRECT(VLOOKUP(TblP18[[#This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IFERROR(VLOOKUP(TblP18[[#This Row],[Factor]],Tbl_ListFactores[],MATCH(B$15,Tbl_ListFactores[#Headers],0),0),"")</f>
        <v>zz</v>
      </c>
      <c r="C45" s="122" t="str">
        <f>IFERROR(VLOOKUP(TblP18[[#This Row],[Factor]],Tbl_ListFactores[],MATCH(C$15,Tbl_ListFactores[#Headers],0),0),"")</f>
        <v/>
      </c>
      <c r="D45" s="122" t="str">
        <f>IFERROR(VLOOKUP(TblP18[[#This Row],[Factor]],Tbl_ListFactores[],MATCH(D$15,Tbl_ListFactores[#Headers],0),0),"")</f>
        <v/>
      </c>
      <c r="E45" s="253"/>
      <c r="F45" s="122" t="str">
        <f ca="1">IFERROR(VLOOKUP(TblP18[[#This Row],[Nivel]],INDIRECT(VLOOKUP(TblP18[[#This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62" priority="2">
      <formula>AND($C16&lt;&gt;"",ISBLANK($E16),$D$1&lt;&gt;0)</formula>
    </cfRule>
  </conditionalFormatting>
  <conditionalFormatting sqref="B16:B45">
    <cfRule type="cellIs" dxfId="361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2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84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IF(AND(COUNTBLANK(TblP19[Nivel])&lt;&gt;COUNTBLANK(TblP19[Nombre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IFERROR(VLOOKUP(TblP19[[#This Row],[Factor]],Tbl_ListFactores[],MATCH(B$15,Tbl_ListFactores[#Headers],0),0),"")</f>
        <v>zz</v>
      </c>
      <c r="C16" s="122" t="str">
        <f>IFERROR(VLOOKUP(TblP19[[#This Row],[Factor]],Tbl_ListFactores[],MATCH(C$15,Tbl_ListFactores[#Headers],0),0),"")</f>
        <v/>
      </c>
      <c r="D16" s="122" t="str">
        <f>IFERROR(VLOOKUP(TblP19[[#This Row],[Factor]],Tbl_ListFactores[],MATCH(D$15,Tbl_ListFactores[#Headers],0),0),"")</f>
        <v/>
      </c>
      <c r="E16" s="253"/>
      <c r="F16" s="122" t="str">
        <f ca="1">IFERROR(VLOOKUP(TblP19[[#This Row],[Nivel]],INDIRECT(VLOOKUP(TblP19[[#This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IFERROR(VLOOKUP(TblP19[[#This Row],[Factor]],Tbl_ListFactores[],MATCH(B$15,Tbl_ListFactores[#Headers],0),0),"")</f>
        <v>zz</v>
      </c>
      <c r="C17" s="122" t="str">
        <f>IFERROR(VLOOKUP(TblP19[[#This Row],[Factor]],Tbl_ListFactores[],MATCH(C$15,Tbl_ListFactores[#Headers],0),0),"")</f>
        <v/>
      </c>
      <c r="D17" s="122" t="str">
        <f>IFERROR(VLOOKUP(TblP19[[#This Row],[Factor]],Tbl_ListFactores[],MATCH(D$15,Tbl_ListFactores[#Headers],0),0),"")</f>
        <v/>
      </c>
      <c r="E17" s="253"/>
      <c r="F17" s="122" t="str">
        <f ca="1">IFERROR(VLOOKUP(TblP19[[#This Row],[Nivel]],INDIRECT(VLOOKUP(TblP19[[#This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IFERROR(VLOOKUP(TblP19[[#This Row],[Factor]],Tbl_ListFactores[],MATCH(B$15,Tbl_ListFactores[#Headers],0),0),"")</f>
        <v>zz</v>
      </c>
      <c r="C18" s="122" t="str">
        <f>IFERROR(VLOOKUP(TblP19[[#This Row],[Factor]],Tbl_ListFactores[],MATCH(C$15,Tbl_ListFactores[#Headers],0),0),"")</f>
        <v/>
      </c>
      <c r="D18" s="122" t="str">
        <f>IFERROR(VLOOKUP(TblP19[[#This Row],[Factor]],Tbl_ListFactores[],MATCH(D$15,Tbl_ListFactores[#Headers],0),0),"")</f>
        <v/>
      </c>
      <c r="E18" s="253"/>
      <c r="F18" s="122" t="str">
        <f ca="1">IFERROR(VLOOKUP(TblP19[[#This Row],[Nivel]],INDIRECT(VLOOKUP(TblP19[[#This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IFERROR(VLOOKUP(TblP19[[#This Row],[Factor]],Tbl_ListFactores[],MATCH(B$15,Tbl_ListFactores[#Headers],0),0),"")</f>
        <v>zz</v>
      </c>
      <c r="C19" s="122" t="str">
        <f>IFERROR(VLOOKUP(TblP19[[#This Row],[Factor]],Tbl_ListFactores[],MATCH(C$15,Tbl_ListFactores[#Headers],0),0),"")</f>
        <v/>
      </c>
      <c r="D19" s="122" t="str">
        <f>IFERROR(VLOOKUP(TblP19[[#This Row],[Factor]],Tbl_ListFactores[],MATCH(D$15,Tbl_ListFactores[#Headers],0),0),"")</f>
        <v/>
      </c>
      <c r="E19" s="253"/>
      <c r="F19" s="122" t="str">
        <f ca="1">IFERROR(VLOOKUP(TblP19[[#This Row],[Nivel]],INDIRECT(VLOOKUP(TblP19[[#This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IFERROR(VLOOKUP(TblP19[[#This Row],[Factor]],Tbl_ListFactores[],MATCH(B$15,Tbl_ListFactores[#Headers],0),0),"")</f>
        <v>zz</v>
      </c>
      <c r="C20" s="122" t="str">
        <f>IFERROR(VLOOKUP(TblP19[[#This Row],[Factor]],Tbl_ListFactores[],MATCH(C$15,Tbl_ListFactores[#Headers],0),0),"")</f>
        <v/>
      </c>
      <c r="D20" s="122" t="str">
        <f>IFERROR(VLOOKUP(TblP19[[#This Row],[Factor]],Tbl_ListFactores[],MATCH(D$15,Tbl_ListFactores[#Headers],0),0),"")</f>
        <v/>
      </c>
      <c r="E20" s="253"/>
      <c r="F20" s="122" t="str">
        <f ca="1">IFERROR(VLOOKUP(TblP19[[#This Row],[Nivel]],INDIRECT(VLOOKUP(TblP19[[#This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IFERROR(VLOOKUP(TblP19[[#This Row],[Factor]],Tbl_ListFactores[],MATCH(B$15,Tbl_ListFactores[#Headers],0),0),"")</f>
        <v>zz</v>
      </c>
      <c r="C21" s="122" t="str">
        <f>IFERROR(VLOOKUP(TblP19[[#This Row],[Factor]],Tbl_ListFactores[],MATCH(C$15,Tbl_ListFactores[#Headers],0),0),"")</f>
        <v/>
      </c>
      <c r="D21" s="122" t="str">
        <f>IFERROR(VLOOKUP(TblP19[[#This Row],[Factor]],Tbl_ListFactores[],MATCH(D$15,Tbl_ListFactores[#Headers],0),0),"")</f>
        <v/>
      </c>
      <c r="E21" s="253"/>
      <c r="F21" s="122" t="str">
        <f ca="1">IFERROR(VLOOKUP(TblP19[[#This Row],[Nivel]],INDIRECT(VLOOKUP(TblP19[[#This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IFERROR(VLOOKUP(TblP19[[#This Row],[Factor]],Tbl_ListFactores[],MATCH(B$15,Tbl_ListFactores[#Headers],0),0),"")</f>
        <v>zz</v>
      </c>
      <c r="C22" s="122" t="str">
        <f>IFERROR(VLOOKUP(TblP19[[#This Row],[Factor]],Tbl_ListFactores[],MATCH(C$15,Tbl_ListFactores[#Headers],0),0),"")</f>
        <v/>
      </c>
      <c r="D22" s="122" t="str">
        <f>IFERROR(VLOOKUP(TblP19[[#This Row],[Factor]],Tbl_ListFactores[],MATCH(D$15,Tbl_ListFactores[#Headers],0),0),"")</f>
        <v/>
      </c>
      <c r="E22" s="253"/>
      <c r="F22" s="122" t="str">
        <f ca="1">IFERROR(VLOOKUP(TblP19[[#This Row],[Nivel]],INDIRECT(VLOOKUP(TblP19[[#This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IFERROR(VLOOKUP(TblP19[[#This Row],[Factor]],Tbl_ListFactores[],MATCH(B$15,Tbl_ListFactores[#Headers],0),0),"")</f>
        <v>zz</v>
      </c>
      <c r="C23" s="122" t="str">
        <f>IFERROR(VLOOKUP(TblP19[[#This Row],[Factor]],Tbl_ListFactores[],MATCH(C$15,Tbl_ListFactores[#Headers],0),0),"")</f>
        <v/>
      </c>
      <c r="D23" s="122" t="str">
        <f>IFERROR(VLOOKUP(TblP19[[#This Row],[Factor]],Tbl_ListFactores[],MATCH(D$15,Tbl_ListFactores[#Headers],0),0),"")</f>
        <v/>
      </c>
      <c r="E23" s="253"/>
      <c r="F23" s="122" t="str">
        <f ca="1">IFERROR(VLOOKUP(TblP19[[#This Row],[Nivel]],INDIRECT(VLOOKUP(TblP19[[#This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IFERROR(VLOOKUP(TblP19[[#This Row],[Factor]],Tbl_ListFactores[],MATCH(B$15,Tbl_ListFactores[#Headers],0),0),"")</f>
        <v>zz</v>
      </c>
      <c r="C24" s="122" t="str">
        <f>IFERROR(VLOOKUP(TblP19[[#This Row],[Factor]],Tbl_ListFactores[],MATCH(C$15,Tbl_ListFactores[#Headers],0),0),"")</f>
        <v/>
      </c>
      <c r="D24" s="122" t="str">
        <f>IFERROR(VLOOKUP(TblP19[[#This Row],[Factor]],Tbl_ListFactores[],MATCH(D$15,Tbl_ListFactores[#Headers],0),0),"")</f>
        <v/>
      </c>
      <c r="E24" s="253"/>
      <c r="F24" s="122" t="str">
        <f ca="1">IFERROR(VLOOKUP(TblP19[[#This Row],[Nivel]],INDIRECT(VLOOKUP(TblP19[[#This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IFERROR(VLOOKUP(TblP19[[#This Row],[Factor]],Tbl_ListFactores[],MATCH(B$15,Tbl_ListFactores[#Headers],0),0),"")</f>
        <v>zz</v>
      </c>
      <c r="C25" s="122" t="str">
        <f>IFERROR(VLOOKUP(TblP19[[#This Row],[Factor]],Tbl_ListFactores[],MATCH(C$15,Tbl_ListFactores[#Headers],0),0),"")</f>
        <v/>
      </c>
      <c r="D25" s="122" t="str">
        <f>IFERROR(VLOOKUP(TblP19[[#This Row],[Factor]],Tbl_ListFactores[],MATCH(D$15,Tbl_ListFactores[#Headers],0),0),"")</f>
        <v/>
      </c>
      <c r="E25" s="253"/>
      <c r="F25" s="122" t="str">
        <f ca="1">IFERROR(VLOOKUP(TblP19[[#This Row],[Nivel]],INDIRECT(VLOOKUP(TblP19[[#This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IFERROR(VLOOKUP(TblP19[[#This Row],[Factor]],Tbl_ListFactores[],MATCH(B$15,Tbl_ListFactores[#Headers],0),0),"")</f>
        <v>zz</v>
      </c>
      <c r="C26" s="122" t="str">
        <f>IFERROR(VLOOKUP(TblP19[[#This Row],[Factor]],Tbl_ListFactores[],MATCH(C$15,Tbl_ListFactores[#Headers],0),0),"")</f>
        <v/>
      </c>
      <c r="D26" s="122" t="str">
        <f>IFERROR(VLOOKUP(TblP19[[#This Row],[Factor]],Tbl_ListFactores[],MATCH(D$15,Tbl_ListFactores[#Headers],0),0),"")</f>
        <v/>
      </c>
      <c r="E26" s="253"/>
      <c r="F26" s="122" t="str">
        <f ca="1">IFERROR(VLOOKUP(TblP19[[#This Row],[Nivel]],INDIRECT(VLOOKUP(TblP19[[#This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IFERROR(VLOOKUP(TblP19[[#This Row],[Factor]],Tbl_ListFactores[],MATCH(B$15,Tbl_ListFactores[#Headers],0),0),"")</f>
        <v>zz</v>
      </c>
      <c r="C27" s="122" t="str">
        <f>IFERROR(VLOOKUP(TblP19[[#This Row],[Factor]],Tbl_ListFactores[],MATCH(C$15,Tbl_ListFactores[#Headers],0),0),"")</f>
        <v/>
      </c>
      <c r="D27" s="122" t="str">
        <f>IFERROR(VLOOKUP(TblP19[[#This Row],[Factor]],Tbl_ListFactores[],MATCH(D$15,Tbl_ListFactores[#Headers],0),0),"")</f>
        <v/>
      </c>
      <c r="E27" s="253"/>
      <c r="F27" s="122" t="str">
        <f ca="1">IFERROR(VLOOKUP(TblP19[[#This Row],[Nivel]],INDIRECT(VLOOKUP(TblP19[[#This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IFERROR(VLOOKUP(TblP19[[#This Row],[Factor]],Tbl_ListFactores[],MATCH(B$15,Tbl_ListFactores[#Headers],0),0),"")</f>
        <v>zz</v>
      </c>
      <c r="C28" s="122" t="str">
        <f>IFERROR(VLOOKUP(TblP19[[#This Row],[Factor]],Tbl_ListFactores[],MATCH(C$15,Tbl_ListFactores[#Headers],0),0),"")</f>
        <v/>
      </c>
      <c r="D28" s="122" t="str">
        <f>IFERROR(VLOOKUP(TblP19[[#This Row],[Factor]],Tbl_ListFactores[],MATCH(D$15,Tbl_ListFactores[#Headers],0),0),"")</f>
        <v/>
      </c>
      <c r="E28" s="253"/>
      <c r="F28" s="122" t="str">
        <f ca="1">IFERROR(VLOOKUP(TblP19[[#This Row],[Nivel]],INDIRECT(VLOOKUP(TblP19[[#This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IFERROR(VLOOKUP(TblP19[[#This Row],[Factor]],Tbl_ListFactores[],MATCH(B$15,Tbl_ListFactores[#Headers],0),0),"")</f>
        <v>zz</v>
      </c>
      <c r="C29" s="122" t="str">
        <f>IFERROR(VLOOKUP(TblP19[[#This Row],[Factor]],Tbl_ListFactores[],MATCH(C$15,Tbl_ListFactores[#Headers],0),0),"")</f>
        <v/>
      </c>
      <c r="D29" s="122" t="str">
        <f>IFERROR(VLOOKUP(TblP19[[#This Row],[Factor]],Tbl_ListFactores[],MATCH(D$15,Tbl_ListFactores[#Headers],0),0),"")</f>
        <v/>
      </c>
      <c r="E29" s="253"/>
      <c r="F29" s="122" t="str">
        <f ca="1">IFERROR(VLOOKUP(TblP19[[#This Row],[Nivel]],INDIRECT(VLOOKUP(TblP19[[#This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IFERROR(VLOOKUP(TblP19[[#This Row],[Factor]],Tbl_ListFactores[],MATCH(B$15,Tbl_ListFactores[#Headers],0),0),"")</f>
        <v>zz</v>
      </c>
      <c r="C30" s="122" t="str">
        <f>IFERROR(VLOOKUP(TblP19[[#This Row],[Factor]],Tbl_ListFactores[],MATCH(C$15,Tbl_ListFactores[#Headers],0),0),"")</f>
        <v/>
      </c>
      <c r="D30" s="122" t="str">
        <f>IFERROR(VLOOKUP(TblP19[[#This Row],[Factor]],Tbl_ListFactores[],MATCH(D$15,Tbl_ListFactores[#Headers],0),0),"")</f>
        <v/>
      </c>
      <c r="E30" s="253"/>
      <c r="F30" s="122" t="str">
        <f ca="1">IFERROR(VLOOKUP(TblP19[[#This Row],[Nivel]],INDIRECT(VLOOKUP(TblP19[[#This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IFERROR(VLOOKUP(TblP19[[#This Row],[Factor]],Tbl_ListFactores[],MATCH(B$15,Tbl_ListFactores[#Headers],0),0),"")</f>
        <v>zz</v>
      </c>
      <c r="C31" s="122" t="str">
        <f>IFERROR(VLOOKUP(TblP19[[#This Row],[Factor]],Tbl_ListFactores[],MATCH(C$15,Tbl_ListFactores[#Headers],0),0),"")</f>
        <v/>
      </c>
      <c r="D31" s="122" t="str">
        <f>IFERROR(VLOOKUP(TblP19[[#This Row],[Factor]],Tbl_ListFactores[],MATCH(D$15,Tbl_ListFactores[#Headers],0),0),"")</f>
        <v/>
      </c>
      <c r="E31" s="253"/>
      <c r="F31" s="122" t="str">
        <f ca="1">IFERROR(VLOOKUP(TblP19[[#This Row],[Nivel]],INDIRECT(VLOOKUP(TblP19[[#This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IFERROR(VLOOKUP(TblP19[[#This Row],[Factor]],Tbl_ListFactores[],MATCH(B$15,Tbl_ListFactores[#Headers],0),0),"")</f>
        <v>zz</v>
      </c>
      <c r="C32" s="122" t="str">
        <f>IFERROR(VLOOKUP(TblP19[[#This Row],[Factor]],Tbl_ListFactores[],MATCH(C$15,Tbl_ListFactores[#Headers],0),0),"")</f>
        <v/>
      </c>
      <c r="D32" s="122" t="str">
        <f>IFERROR(VLOOKUP(TblP19[[#This Row],[Factor]],Tbl_ListFactores[],MATCH(D$15,Tbl_ListFactores[#Headers],0),0),"")</f>
        <v/>
      </c>
      <c r="E32" s="253"/>
      <c r="F32" s="122" t="str">
        <f ca="1">IFERROR(VLOOKUP(TblP19[[#This Row],[Nivel]],INDIRECT(VLOOKUP(TblP19[[#This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IFERROR(VLOOKUP(TblP19[[#This Row],[Factor]],Tbl_ListFactores[],MATCH(B$15,Tbl_ListFactores[#Headers],0),0),"")</f>
        <v>zz</v>
      </c>
      <c r="C33" s="122" t="str">
        <f>IFERROR(VLOOKUP(TblP19[[#This Row],[Factor]],Tbl_ListFactores[],MATCH(C$15,Tbl_ListFactores[#Headers],0),0),"")</f>
        <v/>
      </c>
      <c r="D33" s="122" t="str">
        <f>IFERROR(VLOOKUP(TblP19[[#This Row],[Factor]],Tbl_ListFactores[],MATCH(D$15,Tbl_ListFactores[#Headers],0),0),"")</f>
        <v/>
      </c>
      <c r="E33" s="253"/>
      <c r="F33" s="122" t="str">
        <f ca="1">IFERROR(VLOOKUP(TblP19[[#This Row],[Nivel]],INDIRECT(VLOOKUP(TblP19[[#This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IFERROR(VLOOKUP(TblP19[[#This Row],[Factor]],Tbl_ListFactores[],MATCH(B$15,Tbl_ListFactores[#Headers],0),0),"")</f>
        <v>zz</v>
      </c>
      <c r="C34" s="122" t="str">
        <f>IFERROR(VLOOKUP(TblP19[[#This Row],[Factor]],Tbl_ListFactores[],MATCH(C$15,Tbl_ListFactores[#Headers],0),0),"")</f>
        <v/>
      </c>
      <c r="D34" s="122" t="str">
        <f>IFERROR(VLOOKUP(TblP19[[#This Row],[Factor]],Tbl_ListFactores[],MATCH(D$15,Tbl_ListFactores[#Headers],0),0),"")</f>
        <v/>
      </c>
      <c r="E34" s="253"/>
      <c r="F34" s="122" t="str">
        <f ca="1">IFERROR(VLOOKUP(TblP19[[#This Row],[Nivel]],INDIRECT(VLOOKUP(TblP19[[#This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IFERROR(VLOOKUP(TblP19[[#This Row],[Factor]],Tbl_ListFactores[],MATCH(B$15,Tbl_ListFactores[#Headers],0),0),"")</f>
        <v>zz</v>
      </c>
      <c r="C35" s="122" t="str">
        <f>IFERROR(VLOOKUP(TblP19[[#This Row],[Factor]],Tbl_ListFactores[],MATCH(C$15,Tbl_ListFactores[#Headers],0),0),"")</f>
        <v/>
      </c>
      <c r="D35" s="122" t="str">
        <f>IFERROR(VLOOKUP(TblP19[[#This Row],[Factor]],Tbl_ListFactores[],MATCH(D$15,Tbl_ListFactores[#Headers],0),0),"")</f>
        <v/>
      </c>
      <c r="E35" s="253"/>
      <c r="F35" s="122" t="str">
        <f ca="1">IFERROR(VLOOKUP(TblP19[[#This Row],[Nivel]],INDIRECT(VLOOKUP(TblP19[[#This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IFERROR(VLOOKUP(TblP19[[#This Row],[Factor]],Tbl_ListFactores[],MATCH(B$15,Tbl_ListFactores[#Headers],0),0),"")</f>
        <v>zz</v>
      </c>
      <c r="C36" s="122" t="str">
        <f>IFERROR(VLOOKUP(TblP19[[#This Row],[Factor]],Tbl_ListFactores[],MATCH(C$15,Tbl_ListFactores[#Headers],0),0),"")</f>
        <v/>
      </c>
      <c r="D36" s="122" t="str">
        <f>IFERROR(VLOOKUP(TblP19[[#This Row],[Factor]],Tbl_ListFactores[],MATCH(D$15,Tbl_ListFactores[#Headers],0),0),"")</f>
        <v/>
      </c>
      <c r="E36" s="253"/>
      <c r="F36" s="122" t="str">
        <f ca="1">IFERROR(VLOOKUP(TblP19[[#This Row],[Nivel]],INDIRECT(VLOOKUP(TblP19[[#This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IFERROR(VLOOKUP(TblP19[[#This Row],[Factor]],Tbl_ListFactores[],MATCH(B$15,Tbl_ListFactores[#Headers],0),0),"")</f>
        <v>zz</v>
      </c>
      <c r="C37" s="122" t="str">
        <f>IFERROR(VLOOKUP(TblP19[[#This Row],[Factor]],Tbl_ListFactores[],MATCH(C$15,Tbl_ListFactores[#Headers],0),0),"")</f>
        <v/>
      </c>
      <c r="D37" s="122" t="str">
        <f>IFERROR(VLOOKUP(TblP19[[#This Row],[Factor]],Tbl_ListFactores[],MATCH(D$15,Tbl_ListFactores[#Headers],0),0),"")</f>
        <v/>
      </c>
      <c r="E37" s="253"/>
      <c r="F37" s="122" t="str">
        <f ca="1">IFERROR(VLOOKUP(TblP19[[#This Row],[Nivel]],INDIRECT(VLOOKUP(TblP19[[#This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IFERROR(VLOOKUP(TblP19[[#This Row],[Factor]],Tbl_ListFactores[],MATCH(B$15,Tbl_ListFactores[#Headers],0),0),"")</f>
        <v>zz</v>
      </c>
      <c r="C38" s="122" t="str">
        <f>IFERROR(VLOOKUP(TblP19[[#This Row],[Factor]],Tbl_ListFactores[],MATCH(C$15,Tbl_ListFactores[#Headers],0),0),"")</f>
        <v/>
      </c>
      <c r="D38" s="122" t="str">
        <f>IFERROR(VLOOKUP(TblP19[[#This Row],[Factor]],Tbl_ListFactores[],MATCH(D$15,Tbl_ListFactores[#Headers],0),0),"")</f>
        <v/>
      </c>
      <c r="E38" s="253"/>
      <c r="F38" s="122" t="str">
        <f ca="1">IFERROR(VLOOKUP(TblP19[[#This Row],[Nivel]],INDIRECT(VLOOKUP(TblP19[[#This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IFERROR(VLOOKUP(TblP19[[#This Row],[Factor]],Tbl_ListFactores[],MATCH(B$15,Tbl_ListFactores[#Headers],0),0),"")</f>
        <v>zz</v>
      </c>
      <c r="C39" s="122" t="str">
        <f>IFERROR(VLOOKUP(TblP19[[#This Row],[Factor]],Tbl_ListFactores[],MATCH(C$15,Tbl_ListFactores[#Headers],0),0),"")</f>
        <v/>
      </c>
      <c r="D39" s="122" t="str">
        <f>IFERROR(VLOOKUP(TblP19[[#This Row],[Factor]],Tbl_ListFactores[],MATCH(D$15,Tbl_ListFactores[#Headers],0),0),"")</f>
        <v/>
      </c>
      <c r="E39" s="253"/>
      <c r="F39" s="122" t="str">
        <f ca="1">IFERROR(VLOOKUP(TblP19[[#This Row],[Nivel]],INDIRECT(VLOOKUP(TblP19[[#This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IFERROR(VLOOKUP(TblP19[[#This Row],[Factor]],Tbl_ListFactores[],MATCH(B$15,Tbl_ListFactores[#Headers],0),0),"")</f>
        <v>zz</v>
      </c>
      <c r="C40" s="122" t="str">
        <f>IFERROR(VLOOKUP(TblP19[[#This Row],[Factor]],Tbl_ListFactores[],MATCH(C$15,Tbl_ListFactores[#Headers],0),0),"")</f>
        <v/>
      </c>
      <c r="D40" s="122" t="str">
        <f>IFERROR(VLOOKUP(TblP19[[#This Row],[Factor]],Tbl_ListFactores[],MATCH(D$15,Tbl_ListFactores[#Headers],0),0),"")</f>
        <v/>
      </c>
      <c r="E40" s="253"/>
      <c r="F40" s="122" t="str">
        <f ca="1">IFERROR(VLOOKUP(TblP19[[#This Row],[Nivel]],INDIRECT(VLOOKUP(TblP19[[#This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IFERROR(VLOOKUP(TblP19[[#This Row],[Factor]],Tbl_ListFactores[],MATCH(B$15,Tbl_ListFactores[#Headers],0),0),"")</f>
        <v>zz</v>
      </c>
      <c r="C41" s="122" t="str">
        <f>IFERROR(VLOOKUP(TblP19[[#This Row],[Factor]],Tbl_ListFactores[],MATCH(C$15,Tbl_ListFactores[#Headers],0),0),"")</f>
        <v/>
      </c>
      <c r="D41" s="122" t="str">
        <f>IFERROR(VLOOKUP(TblP19[[#This Row],[Factor]],Tbl_ListFactores[],MATCH(D$15,Tbl_ListFactores[#Headers],0),0),"")</f>
        <v/>
      </c>
      <c r="E41" s="253"/>
      <c r="F41" s="122" t="str">
        <f ca="1">IFERROR(VLOOKUP(TblP19[[#This Row],[Nivel]],INDIRECT(VLOOKUP(TblP19[[#This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IFERROR(VLOOKUP(TblP19[[#This Row],[Factor]],Tbl_ListFactores[],MATCH(B$15,Tbl_ListFactores[#Headers],0),0),"")</f>
        <v>zz</v>
      </c>
      <c r="C42" s="122" t="str">
        <f>IFERROR(VLOOKUP(TblP19[[#This Row],[Factor]],Tbl_ListFactores[],MATCH(C$15,Tbl_ListFactores[#Headers],0),0),"")</f>
        <v/>
      </c>
      <c r="D42" s="122" t="str">
        <f>IFERROR(VLOOKUP(TblP19[[#This Row],[Factor]],Tbl_ListFactores[],MATCH(D$15,Tbl_ListFactores[#Headers],0),0),"")</f>
        <v/>
      </c>
      <c r="E42" s="253"/>
      <c r="F42" s="122" t="str">
        <f ca="1">IFERROR(VLOOKUP(TblP19[[#This Row],[Nivel]],INDIRECT(VLOOKUP(TblP19[[#This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IFERROR(VLOOKUP(TblP19[[#This Row],[Factor]],Tbl_ListFactores[],MATCH(B$15,Tbl_ListFactores[#Headers],0),0),"")</f>
        <v>zz</v>
      </c>
      <c r="C43" s="122" t="str">
        <f>IFERROR(VLOOKUP(TblP19[[#This Row],[Factor]],Tbl_ListFactores[],MATCH(C$15,Tbl_ListFactores[#Headers],0),0),"")</f>
        <v/>
      </c>
      <c r="D43" s="122" t="str">
        <f>IFERROR(VLOOKUP(TblP19[[#This Row],[Factor]],Tbl_ListFactores[],MATCH(D$15,Tbl_ListFactores[#Headers],0),0),"")</f>
        <v/>
      </c>
      <c r="E43" s="253"/>
      <c r="F43" s="122" t="str">
        <f ca="1">IFERROR(VLOOKUP(TblP19[[#This Row],[Nivel]],INDIRECT(VLOOKUP(TblP19[[#This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IFERROR(VLOOKUP(TblP19[[#This Row],[Factor]],Tbl_ListFactores[],MATCH(B$15,Tbl_ListFactores[#Headers],0),0),"")</f>
        <v>zz</v>
      </c>
      <c r="C44" s="122" t="str">
        <f>IFERROR(VLOOKUP(TblP19[[#This Row],[Factor]],Tbl_ListFactores[],MATCH(C$15,Tbl_ListFactores[#Headers],0),0),"")</f>
        <v/>
      </c>
      <c r="D44" s="122" t="str">
        <f>IFERROR(VLOOKUP(TblP19[[#This Row],[Factor]],Tbl_ListFactores[],MATCH(D$15,Tbl_ListFactores[#Headers],0),0),"")</f>
        <v/>
      </c>
      <c r="E44" s="253"/>
      <c r="F44" s="122" t="str">
        <f ca="1">IFERROR(VLOOKUP(TblP19[[#This Row],[Nivel]],INDIRECT(VLOOKUP(TblP19[[#This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IFERROR(VLOOKUP(TblP19[[#This Row],[Factor]],Tbl_ListFactores[],MATCH(B$15,Tbl_ListFactores[#Headers],0),0),"")</f>
        <v>zz</v>
      </c>
      <c r="C45" s="122" t="str">
        <f>IFERROR(VLOOKUP(TblP19[[#This Row],[Factor]],Tbl_ListFactores[],MATCH(C$15,Tbl_ListFactores[#Headers],0),0),"")</f>
        <v/>
      </c>
      <c r="D45" s="122" t="str">
        <f>IFERROR(VLOOKUP(TblP19[[#This Row],[Factor]],Tbl_ListFactores[],MATCH(D$15,Tbl_ListFactores[#Headers],0),0),"")</f>
        <v/>
      </c>
      <c r="E45" s="253"/>
      <c r="F45" s="122" t="str">
        <f ca="1">IFERROR(VLOOKUP(TblP19[[#This Row],[Nivel]],INDIRECT(VLOOKUP(TblP19[[#This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51" priority="2">
      <formula>AND($C16&lt;&gt;"",ISBLANK($E16),$D$1&lt;&gt;0)</formula>
    </cfRule>
  </conditionalFormatting>
  <conditionalFormatting sqref="B16:B45">
    <cfRule type="cellIs" dxfId="350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3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85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IF(AND(COUNTBLANK(TblP20[Nivel])&lt;&gt;COUNTBLANK(TblP20[Nombre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IFERROR(VLOOKUP(TblP20[[#This Row],[Factor]],Tbl_ListFactores[],MATCH(B$15,Tbl_ListFactores[#Headers],0),0),"")</f>
        <v>zz</v>
      </c>
      <c r="C16" s="122" t="str">
        <f>IFERROR(VLOOKUP(TblP20[[#This Row],[Factor]],Tbl_ListFactores[],MATCH(C$15,Tbl_ListFactores[#Headers],0),0),"")</f>
        <v/>
      </c>
      <c r="D16" s="122" t="str">
        <f>IFERROR(VLOOKUP(TblP20[[#This Row],[Factor]],Tbl_ListFactores[],MATCH(D$15,Tbl_ListFactores[#Headers],0),0),"")</f>
        <v/>
      </c>
      <c r="E16" s="253"/>
      <c r="F16" s="122" t="str">
        <f ca="1">IFERROR(VLOOKUP(TblP20[[#This Row],[Nivel]],INDIRECT(VLOOKUP(TblP20[[#This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IFERROR(VLOOKUP(TblP20[[#This Row],[Factor]],Tbl_ListFactores[],MATCH(B$15,Tbl_ListFactores[#Headers],0),0),"")</f>
        <v>zz</v>
      </c>
      <c r="C17" s="122" t="str">
        <f>IFERROR(VLOOKUP(TblP20[[#This Row],[Factor]],Tbl_ListFactores[],MATCH(C$15,Tbl_ListFactores[#Headers],0),0),"")</f>
        <v/>
      </c>
      <c r="D17" s="122" t="str">
        <f>IFERROR(VLOOKUP(TblP20[[#This Row],[Factor]],Tbl_ListFactores[],MATCH(D$15,Tbl_ListFactores[#Headers],0),0),"")</f>
        <v/>
      </c>
      <c r="E17" s="253"/>
      <c r="F17" s="122" t="str">
        <f ca="1">IFERROR(VLOOKUP(TblP20[[#This Row],[Nivel]],INDIRECT(VLOOKUP(TblP20[[#This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IFERROR(VLOOKUP(TblP20[[#This Row],[Factor]],Tbl_ListFactores[],MATCH(B$15,Tbl_ListFactores[#Headers],0),0),"")</f>
        <v>zz</v>
      </c>
      <c r="C18" s="122" t="str">
        <f>IFERROR(VLOOKUP(TblP20[[#This Row],[Factor]],Tbl_ListFactores[],MATCH(C$15,Tbl_ListFactores[#Headers],0),0),"")</f>
        <v/>
      </c>
      <c r="D18" s="122" t="str">
        <f>IFERROR(VLOOKUP(TblP20[[#This Row],[Factor]],Tbl_ListFactores[],MATCH(D$15,Tbl_ListFactores[#Headers],0),0),"")</f>
        <v/>
      </c>
      <c r="E18" s="253"/>
      <c r="F18" s="122" t="str">
        <f ca="1">IFERROR(VLOOKUP(TblP20[[#This Row],[Nivel]],INDIRECT(VLOOKUP(TblP20[[#This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IFERROR(VLOOKUP(TblP20[[#This Row],[Factor]],Tbl_ListFactores[],MATCH(B$15,Tbl_ListFactores[#Headers],0),0),"")</f>
        <v>zz</v>
      </c>
      <c r="C19" s="122" t="str">
        <f>IFERROR(VLOOKUP(TblP20[[#This Row],[Factor]],Tbl_ListFactores[],MATCH(C$15,Tbl_ListFactores[#Headers],0),0),"")</f>
        <v/>
      </c>
      <c r="D19" s="122" t="str">
        <f>IFERROR(VLOOKUP(TblP20[[#This Row],[Factor]],Tbl_ListFactores[],MATCH(D$15,Tbl_ListFactores[#Headers],0),0),"")</f>
        <v/>
      </c>
      <c r="E19" s="253"/>
      <c r="F19" s="122" t="str">
        <f ca="1">IFERROR(VLOOKUP(TblP20[[#This Row],[Nivel]],INDIRECT(VLOOKUP(TblP20[[#This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IFERROR(VLOOKUP(TblP20[[#This Row],[Factor]],Tbl_ListFactores[],MATCH(B$15,Tbl_ListFactores[#Headers],0),0),"")</f>
        <v>zz</v>
      </c>
      <c r="C20" s="122" t="str">
        <f>IFERROR(VLOOKUP(TblP20[[#This Row],[Factor]],Tbl_ListFactores[],MATCH(C$15,Tbl_ListFactores[#Headers],0),0),"")</f>
        <v/>
      </c>
      <c r="D20" s="122" t="str">
        <f>IFERROR(VLOOKUP(TblP20[[#This Row],[Factor]],Tbl_ListFactores[],MATCH(D$15,Tbl_ListFactores[#Headers],0),0),"")</f>
        <v/>
      </c>
      <c r="E20" s="253"/>
      <c r="F20" s="122" t="str">
        <f ca="1">IFERROR(VLOOKUP(TblP20[[#This Row],[Nivel]],INDIRECT(VLOOKUP(TblP20[[#This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IFERROR(VLOOKUP(TblP20[[#This Row],[Factor]],Tbl_ListFactores[],MATCH(B$15,Tbl_ListFactores[#Headers],0),0),"")</f>
        <v>zz</v>
      </c>
      <c r="C21" s="122" t="str">
        <f>IFERROR(VLOOKUP(TblP20[[#This Row],[Factor]],Tbl_ListFactores[],MATCH(C$15,Tbl_ListFactores[#Headers],0),0),"")</f>
        <v/>
      </c>
      <c r="D21" s="122" t="str">
        <f>IFERROR(VLOOKUP(TblP20[[#This Row],[Factor]],Tbl_ListFactores[],MATCH(D$15,Tbl_ListFactores[#Headers],0),0),"")</f>
        <v/>
      </c>
      <c r="E21" s="253"/>
      <c r="F21" s="122" t="str">
        <f ca="1">IFERROR(VLOOKUP(TblP20[[#This Row],[Nivel]],INDIRECT(VLOOKUP(TblP20[[#This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IFERROR(VLOOKUP(TblP20[[#This Row],[Factor]],Tbl_ListFactores[],MATCH(B$15,Tbl_ListFactores[#Headers],0),0),"")</f>
        <v>zz</v>
      </c>
      <c r="C22" s="122" t="str">
        <f>IFERROR(VLOOKUP(TblP20[[#This Row],[Factor]],Tbl_ListFactores[],MATCH(C$15,Tbl_ListFactores[#Headers],0),0),"")</f>
        <v/>
      </c>
      <c r="D22" s="122" t="str">
        <f>IFERROR(VLOOKUP(TblP20[[#This Row],[Factor]],Tbl_ListFactores[],MATCH(D$15,Tbl_ListFactores[#Headers],0),0),"")</f>
        <v/>
      </c>
      <c r="E22" s="253"/>
      <c r="F22" s="122" t="str">
        <f ca="1">IFERROR(VLOOKUP(TblP20[[#This Row],[Nivel]],INDIRECT(VLOOKUP(TblP20[[#This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IFERROR(VLOOKUP(TblP20[[#This Row],[Factor]],Tbl_ListFactores[],MATCH(B$15,Tbl_ListFactores[#Headers],0),0),"")</f>
        <v>zz</v>
      </c>
      <c r="C23" s="122" t="str">
        <f>IFERROR(VLOOKUP(TblP20[[#This Row],[Factor]],Tbl_ListFactores[],MATCH(C$15,Tbl_ListFactores[#Headers],0),0),"")</f>
        <v/>
      </c>
      <c r="D23" s="122" t="str">
        <f>IFERROR(VLOOKUP(TblP20[[#This Row],[Factor]],Tbl_ListFactores[],MATCH(D$15,Tbl_ListFactores[#Headers],0),0),"")</f>
        <v/>
      </c>
      <c r="E23" s="253"/>
      <c r="F23" s="122" t="str">
        <f ca="1">IFERROR(VLOOKUP(TblP20[[#This Row],[Nivel]],INDIRECT(VLOOKUP(TblP20[[#This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IFERROR(VLOOKUP(TblP20[[#This Row],[Factor]],Tbl_ListFactores[],MATCH(B$15,Tbl_ListFactores[#Headers],0),0),"")</f>
        <v>zz</v>
      </c>
      <c r="C24" s="122" t="str">
        <f>IFERROR(VLOOKUP(TblP20[[#This Row],[Factor]],Tbl_ListFactores[],MATCH(C$15,Tbl_ListFactores[#Headers],0),0),"")</f>
        <v/>
      </c>
      <c r="D24" s="122" t="str">
        <f>IFERROR(VLOOKUP(TblP20[[#This Row],[Factor]],Tbl_ListFactores[],MATCH(D$15,Tbl_ListFactores[#Headers],0),0),"")</f>
        <v/>
      </c>
      <c r="E24" s="253"/>
      <c r="F24" s="122" t="str">
        <f ca="1">IFERROR(VLOOKUP(TblP20[[#This Row],[Nivel]],INDIRECT(VLOOKUP(TblP20[[#This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IFERROR(VLOOKUP(TblP20[[#This Row],[Factor]],Tbl_ListFactores[],MATCH(B$15,Tbl_ListFactores[#Headers],0),0),"")</f>
        <v>zz</v>
      </c>
      <c r="C25" s="122" t="str">
        <f>IFERROR(VLOOKUP(TblP20[[#This Row],[Factor]],Tbl_ListFactores[],MATCH(C$15,Tbl_ListFactores[#Headers],0),0),"")</f>
        <v/>
      </c>
      <c r="D25" s="122" t="str">
        <f>IFERROR(VLOOKUP(TblP20[[#This Row],[Factor]],Tbl_ListFactores[],MATCH(D$15,Tbl_ListFactores[#Headers],0),0),"")</f>
        <v/>
      </c>
      <c r="E25" s="253"/>
      <c r="F25" s="122" t="str">
        <f ca="1">IFERROR(VLOOKUP(TblP20[[#This Row],[Nivel]],INDIRECT(VLOOKUP(TblP20[[#This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IFERROR(VLOOKUP(TblP20[[#This Row],[Factor]],Tbl_ListFactores[],MATCH(B$15,Tbl_ListFactores[#Headers],0),0),"")</f>
        <v>zz</v>
      </c>
      <c r="C26" s="122" t="str">
        <f>IFERROR(VLOOKUP(TblP20[[#This Row],[Factor]],Tbl_ListFactores[],MATCH(C$15,Tbl_ListFactores[#Headers],0),0),"")</f>
        <v/>
      </c>
      <c r="D26" s="122" t="str">
        <f>IFERROR(VLOOKUP(TblP20[[#This Row],[Factor]],Tbl_ListFactores[],MATCH(D$15,Tbl_ListFactores[#Headers],0),0),"")</f>
        <v/>
      </c>
      <c r="E26" s="253"/>
      <c r="F26" s="122" t="str">
        <f ca="1">IFERROR(VLOOKUP(TblP20[[#This Row],[Nivel]],INDIRECT(VLOOKUP(TblP20[[#This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IFERROR(VLOOKUP(TblP20[[#This Row],[Factor]],Tbl_ListFactores[],MATCH(B$15,Tbl_ListFactores[#Headers],0),0),"")</f>
        <v>zz</v>
      </c>
      <c r="C27" s="122" t="str">
        <f>IFERROR(VLOOKUP(TblP20[[#This Row],[Factor]],Tbl_ListFactores[],MATCH(C$15,Tbl_ListFactores[#Headers],0),0),"")</f>
        <v/>
      </c>
      <c r="D27" s="122" t="str">
        <f>IFERROR(VLOOKUP(TblP20[[#This Row],[Factor]],Tbl_ListFactores[],MATCH(D$15,Tbl_ListFactores[#Headers],0),0),"")</f>
        <v/>
      </c>
      <c r="E27" s="253"/>
      <c r="F27" s="122" t="str">
        <f ca="1">IFERROR(VLOOKUP(TblP20[[#This Row],[Nivel]],INDIRECT(VLOOKUP(TblP20[[#This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IFERROR(VLOOKUP(TblP20[[#This Row],[Factor]],Tbl_ListFactores[],MATCH(B$15,Tbl_ListFactores[#Headers],0),0),"")</f>
        <v>zz</v>
      </c>
      <c r="C28" s="122" t="str">
        <f>IFERROR(VLOOKUP(TblP20[[#This Row],[Factor]],Tbl_ListFactores[],MATCH(C$15,Tbl_ListFactores[#Headers],0),0),"")</f>
        <v/>
      </c>
      <c r="D28" s="122" t="str">
        <f>IFERROR(VLOOKUP(TblP20[[#This Row],[Factor]],Tbl_ListFactores[],MATCH(D$15,Tbl_ListFactores[#Headers],0),0),"")</f>
        <v/>
      </c>
      <c r="E28" s="253"/>
      <c r="F28" s="122" t="str">
        <f ca="1">IFERROR(VLOOKUP(TblP20[[#This Row],[Nivel]],INDIRECT(VLOOKUP(TblP20[[#This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IFERROR(VLOOKUP(TblP20[[#This Row],[Factor]],Tbl_ListFactores[],MATCH(B$15,Tbl_ListFactores[#Headers],0),0),"")</f>
        <v>zz</v>
      </c>
      <c r="C29" s="122" t="str">
        <f>IFERROR(VLOOKUP(TblP20[[#This Row],[Factor]],Tbl_ListFactores[],MATCH(C$15,Tbl_ListFactores[#Headers],0),0),"")</f>
        <v/>
      </c>
      <c r="D29" s="122" t="str">
        <f>IFERROR(VLOOKUP(TblP20[[#This Row],[Factor]],Tbl_ListFactores[],MATCH(D$15,Tbl_ListFactores[#Headers],0),0),"")</f>
        <v/>
      </c>
      <c r="E29" s="253"/>
      <c r="F29" s="122" t="str">
        <f ca="1">IFERROR(VLOOKUP(TblP20[[#This Row],[Nivel]],INDIRECT(VLOOKUP(TblP20[[#This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IFERROR(VLOOKUP(TblP20[[#This Row],[Factor]],Tbl_ListFactores[],MATCH(B$15,Tbl_ListFactores[#Headers],0),0),"")</f>
        <v>zz</v>
      </c>
      <c r="C30" s="122" t="str">
        <f>IFERROR(VLOOKUP(TblP20[[#This Row],[Factor]],Tbl_ListFactores[],MATCH(C$15,Tbl_ListFactores[#Headers],0),0),"")</f>
        <v/>
      </c>
      <c r="D30" s="122" t="str">
        <f>IFERROR(VLOOKUP(TblP20[[#This Row],[Factor]],Tbl_ListFactores[],MATCH(D$15,Tbl_ListFactores[#Headers],0),0),"")</f>
        <v/>
      </c>
      <c r="E30" s="253"/>
      <c r="F30" s="122" t="str">
        <f ca="1">IFERROR(VLOOKUP(TblP20[[#This Row],[Nivel]],INDIRECT(VLOOKUP(TblP20[[#This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IFERROR(VLOOKUP(TblP20[[#This Row],[Factor]],Tbl_ListFactores[],MATCH(B$15,Tbl_ListFactores[#Headers],0),0),"")</f>
        <v>zz</v>
      </c>
      <c r="C31" s="122" t="str">
        <f>IFERROR(VLOOKUP(TblP20[[#This Row],[Factor]],Tbl_ListFactores[],MATCH(C$15,Tbl_ListFactores[#Headers],0),0),"")</f>
        <v/>
      </c>
      <c r="D31" s="122" t="str">
        <f>IFERROR(VLOOKUP(TblP20[[#This Row],[Factor]],Tbl_ListFactores[],MATCH(D$15,Tbl_ListFactores[#Headers],0),0),"")</f>
        <v/>
      </c>
      <c r="E31" s="253"/>
      <c r="F31" s="122" t="str">
        <f ca="1">IFERROR(VLOOKUP(TblP20[[#This Row],[Nivel]],INDIRECT(VLOOKUP(TblP20[[#This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IFERROR(VLOOKUP(TblP20[[#This Row],[Factor]],Tbl_ListFactores[],MATCH(B$15,Tbl_ListFactores[#Headers],0),0),"")</f>
        <v>zz</v>
      </c>
      <c r="C32" s="122" t="str">
        <f>IFERROR(VLOOKUP(TblP20[[#This Row],[Factor]],Tbl_ListFactores[],MATCH(C$15,Tbl_ListFactores[#Headers],0),0),"")</f>
        <v/>
      </c>
      <c r="D32" s="122" t="str">
        <f>IFERROR(VLOOKUP(TblP20[[#This Row],[Factor]],Tbl_ListFactores[],MATCH(D$15,Tbl_ListFactores[#Headers],0),0),"")</f>
        <v/>
      </c>
      <c r="E32" s="253"/>
      <c r="F32" s="122" t="str">
        <f ca="1">IFERROR(VLOOKUP(TblP20[[#This Row],[Nivel]],INDIRECT(VLOOKUP(TblP20[[#This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IFERROR(VLOOKUP(TblP20[[#This Row],[Factor]],Tbl_ListFactores[],MATCH(B$15,Tbl_ListFactores[#Headers],0),0),"")</f>
        <v>zz</v>
      </c>
      <c r="C33" s="122" t="str">
        <f>IFERROR(VLOOKUP(TblP20[[#This Row],[Factor]],Tbl_ListFactores[],MATCH(C$15,Tbl_ListFactores[#Headers],0),0),"")</f>
        <v/>
      </c>
      <c r="D33" s="122" t="str">
        <f>IFERROR(VLOOKUP(TblP20[[#This Row],[Factor]],Tbl_ListFactores[],MATCH(D$15,Tbl_ListFactores[#Headers],0),0),"")</f>
        <v/>
      </c>
      <c r="E33" s="253"/>
      <c r="F33" s="122" t="str">
        <f ca="1">IFERROR(VLOOKUP(TblP20[[#This Row],[Nivel]],INDIRECT(VLOOKUP(TblP20[[#This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IFERROR(VLOOKUP(TblP20[[#This Row],[Factor]],Tbl_ListFactores[],MATCH(B$15,Tbl_ListFactores[#Headers],0),0),"")</f>
        <v>zz</v>
      </c>
      <c r="C34" s="122" t="str">
        <f>IFERROR(VLOOKUP(TblP20[[#This Row],[Factor]],Tbl_ListFactores[],MATCH(C$15,Tbl_ListFactores[#Headers],0),0),"")</f>
        <v/>
      </c>
      <c r="D34" s="122" t="str">
        <f>IFERROR(VLOOKUP(TblP20[[#This Row],[Factor]],Tbl_ListFactores[],MATCH(D$15,Tbl_ListFactores[#Headers],0),0),"")</f>
        <v/>
      </c>
      <c r="E34" s="253"/>
      <c r="F34" s="122" t="str">
        <f ca="1">IFERROR(VLOOKUP(TblP20[[#This Row],[Nivel]],INDIRECT(VLOOKUP(TblP20[[#This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IFERROR(VLOOKUP(TblP20[[#This Row],[Factor]],Tbl_ListFactores[],MATCH(B$15,Tbl_ListFactores[#Headers],0),0),"")</f>
        <v>zz</v>
      </c>
      <c r="C35" s="122" t="str">
        <f>IFERROR(VLOOKUP(TblP20[[#This Row],[Factor]],Tbl_ListFactores[],MATCH(C$15,Tbl_ListFactores[#Headers],0),0),"")</f>
        <v/>
      </c>
      <c r="D35" s="122" t="str">
        <f>IFERROR(VLOOKUP(TblP20[[#This Row],[Factor]],Tbl_ListFactores[],MATCH(D$15,Tbl_ListFactores[#Headers],0),0),"")</f>
        <v/>
      </c>
      <c r="E35" s="253"/>
      <c r="F35" s="122" t="str">
        <f ca="1">IFERROR(VLOOKUP(TblP20[[#This Row],[Nivel]],INDIRECT(VLOOKUP(TblP20[[#This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IFERROR(VLOOKUP(TblP20[[#This Row],[Factor]],Tbl_ListFactores[],MATCH(B$15,Tbl_ListFactores[#Headers],0),0),"")</f>
        <v>zz</v>
      </c>
      <c r="C36" s="122" t="str">
        <f>IFERROR(VLOOKUP(TblP20[[#This Row],[Factor]],Tbl_ListFactores[],MATCH(C$15,Tbl_ListFactores[#Headers],0),0),"")</f>
        <v/>
      </c>
      <c r="D36" s="122" t="str">
        <f>IFERROR(VLOOKUP(TblP20[[#This Row],[Factor]],Tbl_ListFactores[],MATCH(D$15,Tbl_ListFactores[#Headers],0),0),"")</f>
        <v/>
      </c>
      <c r="E36" s="253"/>
      <c r="F36" s="122" t="str">
        <f ca="1">IFERROR(VLOOKUP(TblP20[[#This Row],[Nivel]],INDIRECT(VLOOKUP(TblP20[[#This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IFERROR(VLOOKUP(TblP20[[#This Row],[Factor]],Tbl_ListFactores[],MATCH(B$15,Tbl_ListFactores[#Headers],0),0),"")</f>
        <v>zz</v>
      </c>
      <c r="C37" s="122" t="str">
        <f>IFERROR(VLOOKUP(TblP20[[#This Row],[Factor]],Tbl_ListFactores[],MATCH(C$15,Tbl_ListFactores[#Headers],0),0),"")</f>
        <v/>
      </c>
      <c r="D37" s="122" t="str">
        <f>IFERROR(VLOOKUP(TblP20[[#This Row],[Factor]],Tbl_ListFactores[],MATCH(D$15,Tbl_ListFactores[#Headers],0),0),"")</f>
        <v/>
      </c>
      <c r="E37" s="253"/>
      <c r="F37" s="122" t="str">
        <f ca="1">IFERROR(VLOOKUP(TblP20[[#This Row],[Nivel]],INDIRECT(VLOOKUP(TblP20[[#This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IFERROR(VLOOKUP(TblP20[[#This Row],[Factor]],Tbl_ListFactores[],MATCH(B$15,Tbl_ListFactores[#Headers],0),0),"")</f>
        <v>zz</v>
      </c>
      <c r="C38" s="122" t="str">
        <f>IFERROR(VLOOKUP(TblP20[[#This Row],[Factor]],Tbl_ListFactores[],MATCH(C$15,Tbl_ListFactores[#Headers],0),0),"")</f>
        <v/>
      </c>
      <c r="D38" s="122" t="str">
        <f>IFERROR(VLOOKUP(TblP20[[#This Row],[Factor]],Tbl_ListFactores[],MATCH(D$15,Tbl_ListFactores[#Headers],0),0),"")</f>
        <v/>
      </c>
      <c r="E38" s="253"/>
      <c r="F38" s="122" t="str">
        <f ca="1">IFERROR(VLOOKUP(TblP20[[#This Row],[Nivel]],INDIRECT(VLOOKUP(TblP20[[#This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IFERROR(VLOOKUP(TblP20[[#This Row],[Factor]],Tbl_ListFactores[],MATCH(B$15,Tbl_ListFactores[#Headers],0),0),"")</f>
        <v>zz</v>
      </c>
      <c r="C39" s="122" t="str">
        <f>IFERROR(VLOOKUP(TblP20[[#This Row],[Factor]],Tbl_ListFactores[],MATCH(C$15,Tbl_ListFactores[#Headers],0),0),"")</f>
        <v/>
      </c>
      <c r="D39" s="122" t="str">
        <f>IFERROR(VLOOKUP(TblP20[[#This Row],[Factor]],Tbl_ListFactores[],MATCH(D$15,Tbl_ListFactores[#Headers],0),0),"")</f>
        <v/>
      </c>
      <c r="E39" s="253"/>
      <c r="F39" s="122" t="str">
        <f ca="1">IFERROR(VLOOKUP(TblP20[[#This Row],[Nivel]],INDIRECT(VLOOKUP(TblP20[[#This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IFERROR(VLOOKUP(TblP20[[#This Row],[Factor]],Tbl_ListFactores[],MATCH(B$15,Tbl_ListFactores[#Headers],0),0),"")</f>
        <v>zz</v>
      </c>
      <c r="C40" s="122" t="str">
        <f>IFERROR(VLOOKUP(TblP20[[#This Row],[Factor]],Tbl_ListFactores[],MATCH(C$15,Tbl_ListFactores[#Headers],0),0),"")</f>
        <v/>
      </c>
      <c r="D40" s="122" t="str">
        <f>IFERROR(VLOOKUP(TblP20[[#This Row],[Factor]],Tbl_ListFactores[],MATCH(D$15,Tbl_ListFactores[#Headers],0),0),"")</f>
        <v/>
      </c>
      <c r="E40" s="253"/>
      <c r="F40" s="122" t="str">
        <f ca="1">IFERROR(VLOOKUP(TblP20[[#This Row],[Nivel]],INDIRECT(VLOOKUP(TblP20[[#This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IFERROR(VLOOKUP(TblP20[[#This Row],[Factor]],Tbl_ListFactores[],MATCH(B$15,Tbl_ListFactores[#Headers],0),0),"")</f>
        <v>zz</v>
      </c>
      <c r="C41" s="122" t="str">
        <f>IFERROR(VLOOKUP(TblP20[[#This Row],[Factor]],Tbl_ListFactores[],MATCH(C$15,Tbl_ListFactores[#Headers],0),0),"")</f>
        <v/>
      </c>
      <c r="D41" s="122" t="str">
        <f>IFERROR(VLOOKUP(TblP20[[#This Row],[Factor]],Tbl_ListFactores[],MATCH(D$15,Tbl_ListFactores[#Headers],0),0),"")</f>
        <v/>
      </c>
      <c r="E41" s="253"/>
      <c r="F41" s="122" t="str">
        <f ca="1">IFERROR(VLOOKUP(TblP20[[#This Row],[Nivel]],INDIRECT(VLOOKUP(TblP20[[#This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IFERROR(VLOOKUP(TblP20[[#This Row],[Factor]],Tbl_ListFactores[],MATCH(B$15,Tbl_ListFactores[#Headers],0),0),"")</f>
        <v>zz</v>
      </c>
      <c r="C42" s="122" t="str">
        <f>IFERROR(VLOOKUP(TblP20[[#This Row],[Factor]],Tbl_ListFactores[],MATCH(C$15,Tbl_ListFactores[#Headers],0),0),"")</f>
        <v/>
      </c>
      <c r="D42" s="122" t="str">
        <f>IFERROR(VLOOKUP(TblP20[[#This Row],[Factor]],Tbl_ListFactores[],MATCH(D$15,Tbl_ListFactores[#Headers],0),0),"")</f>
        <v/>
      </c>
      <c r="E42" s="253"/>
      <c r="F42" s="122" t="str">
        <f ca="1">IFERROR(VLOOKUP(TblP20[[#This Row],[Nivel]],INDIRECT(VLOOKUP(TblP20[[#This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IFERROR(VLOOKUP(TblP20[[#This Row],[Factor]],Tbl_ListFactores[],MATCH(B$15,Tbl_ListFactores[#Headers],0),0),"")</f>
        <v>zz</v>
      </c>
      <c r="C43" s="122" t="str">
        <f>IFERROR(VLOOKUP(TblP20[[#This Row],[Factor]],Tbl_ListFactores[],MATCH(C$15,Tbl_ListFactores[#Headers],0),0),"")</f>
        <v/>
      </c>
      <c r="D43" s="122" t="str">
        <f>IFERROR(VLOOKUP(TblP20[[#This Row],[Factor]],Tbl_ListFactores[],MATCH(D$15,Tbl_ListFactores[#Headers],0),0),"")</f>
        <v/>
      </c>
      <c r="E43" s="253"/>
      <c r="F43" s="122" t="str">
        <f ca="1">IFERROR(VLOOKUP(TblP20[[#This Row],[Nivel]],INDIRECT(VLOOKUP(TblP20[[#This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IFERROR(VLOOKUP(TblP20[[#This Row],[Factor]],Tbl_ListFactores[],MATCH(B$15,Tbl_ListFactores[#Headers],0),0),"")</f>
        <v>zz</v>
      </c>
      <c r="C44" s="122" t="str">
        <f>IFERROR(VLOOKUP(TblP20[[#This Row],[Factor]],Tbl_ListFactores[],MATCH(C$15,Tbl_ListFactores[#Headers],0),0),"")</f>
        <v/>
      </c>
      <c r="D44" s="122" t="str">
        <f>IFERROR(VLOOKUP(TblP20[[#This Row],[Factor]],Tbl_ListFactores[],MATCH(D$15,Tbl_ListFactores[#Headers],0),0),"")</f>
        <v/>
      </c>
      <c r="E44" s="253"/>
      <c r="F44" s="122" t="str">
        <f ca="1">IFERROR(VLOOKUP(TblP20[[#This Row],[Nivel]],INDIRECT(VLOOKUP(TblP20[[#This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IFERROR(VLOOKUP(TblP20[[#This Row],[Factor]],Tbl_ListFactores[],MATCH(B$15,Tbl_ListFactores[#Headers],0),0),"")</f>
        <v>zz</v>
      </c>
      <c r="C45" s="122" t="str">
        <f>IFERROR(VLOOKUP(TblP20[[#This Row],[Factor]],Tbl_ListFactores[],MATCH(C$15,Tbl_ListFactores[#Headers],0),0),"")</f>
        <v/>
      </c>
      <c r="D45" s="122" t="str">
        <f>IFERROR(VLOOKUP(TblP20[[#This Row],[Factor]],Tbl_ListFactores[],MATCH(D$15,Tbl_ListFactores[#Headers],0),0),"")</f>
        <v/>
      </c>
      <c r="E45" s="253"/>
      <c r="F45" s="122" t="str">
        <f ca="1">IFERROR(VLOOKUP(TblP20[[#This Row],[Nivel]],INDIRECT(VLOOKUP(TblP20[[#This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40" priority="2">
      <formula>AND($C16&lt;&gt;"",ISBLANK($E16),$D$1&lt;&gt;0)</formula>
    </cfRule>
  </conditionalFormatting>
  <conditionalFormatting sqref="B16:B45">
    <cfRule type="cellIs" dxfId="339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4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86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IF(AND(COUNTBLANK(TblP21[Nivel])&lt;&gt;COUNTBLANK(TblP21[Nombre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IFERROR(VLOOKUP(TblP21[[#This Row],[Factor]],Tbl_ListFactores[],MATCH(B$15,Tbl_ListFactores[#Headers],0),0),"")</f>
        <v>zz</v>
      </c>
      <c r="C16" s="122" t="str">
        <f>IFERROR(VLOOKUP(TblP21[[#This Row],[Factor]],Tbl_ListFactores[],MATCH(C$15,Tbl_ListFactores[#Headers],0),0),"")</f>
        <v/>
      </c>
      <c r="D16" s="122" t="str">
        <f>IFERROR(VLOOKUP(TblP21[[#This Row],[Factor]],Tbl_ListFactores[],MATCH(D$15,Tbl_ListFactores[#Headers],0),0),"")</f>
        <v/>
      </c>
      <c r="E16" s="253"/>
      <c r="F16" s="122" t="str">
        <f ca="1">IFERROR(VLOOKUP(TblP21[[#This Row],[Nivel]],INDIRECT(VLOOKUP(TblP21[[#This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IFERROR(VLOOKUP(TblP21[[#This Row],[Factor]],Tbl_ListFactores[],MATCH(B$15,Tbl_ListFactores[#Headers],0),0),"")</f>
        <v>zz</v>
      </c>
      <c r="C17" s="122" t="str">
        <f>IFERROR(VLOOKUP(TblP21[[#This Row],[Factor]],Tbl_ListFactores[],MATCH(C$15,Tbl_ListFactores[#Headers],0),0),"")</f>
        <v/>
      </c>
      <c r="D17" s="122" t="str">
        <f>IFERROR(VLOOKUP(TblP21[[#This Row],[Factor]],Tbl_ListFactores[],MATCH(D$15,Tbl_ListFactores[#Headers],0),0),"")</f>
        <v/>
      </c>
      <c r="E17" s="253"/>
      <c r="F17" s="122" t="str">
        <f ca="1">IFERROR(VLOOKUP(TblP21[[#This Row],[Nivel]],INDIRECT(VLOOKUP(TblP21[[#This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IFERROR(VLOOKUP(TblP21[[#This Row],[Factor]],Tbl_ListFactores[],MATCH(B$15,Tbl_ListFactores[#Headers],0),0),"")</f>
        <v>zz</v>
      </c>
      <c r="C18" s="122" t="str">
        <f>IFERROR(VLOOKUP(TblP21[[#This Row],[Factor]],Tbl_ListFactores[],MATCH(C$15,Tbl_ListFactores[#Headers],0),0),"")</f>
        <v/>
      </c>
      <c r="D18" s="122" t="str">
        <f>IFERROR(VLOOKUP(TblP21[[#This Row],[Factor]],Tbl_ListFactores[],MATCH(D$15,Tbl_ListFactores[#Headers],0),0),"")</f>
        <v/>
      </c>
      <c r="E18" s="253"/>
      <c r="F18" s="122" t="str">
        <f ca="1">IFERROR(VLOOKUP(TblP21[[#This Row],[Nivel]],INDIRECT(VLOOKUP(TblP21[[#This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IFERROR(VLOOKUP(TblP21[[#This Row],[Factor]],Tbl_ListFactores[],MATCH(B$15,Tbl_ListFactores[#Headers],0),0),"")</f>
        <v>zz</v>
      </c>
      <c r="C19" s="122" t="str">
        <f>IFERROR(VLOOKUP(TblP21[[#This Row],[Factor]],Tbl_ListFactores[],MATCH(C$15,Tbl_ListFactores[#Headers],0),0),"")</f>
        <v/>
      </c>
      <c r="D19" s="122" t="str">
        <f>IFERROR(VLOOKUP(TblP21[[#This Row],[Factor]],Tbl_ListFactores[],MATCH(D$15,Tbl_ListFactores[#Headers],0),0),"")</f>
        <v/>
      </c>
      <c r="E19" s="253"/>
      <c r="F19" s="122" t="str">
        <f ca="1">IFERROR(VLOOKUP(TblP21[[#This Row],[Nivel]],INDIRECT(VLOOKUP(TblP21[[#This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IFERROR(VLOOKUP(TblP21[[#This Row],[Factor]],Tbl_ListFactores[],MATCH(B$15,Tbl_ListFactores[#Headers],0),0),"")</f>
        <v>zz</v>
      </c>
      <c r="C20" s="122" t="str">
        <f>IFERROR(VLOOKUP(TblP21[[#This Row],[Factor]],Tbl_ListFactores[],MATCH(C$15,Tbl_ListFactores[#Headers],0),0),"")</f>
        <v/>
      </c>
      <c r="D20" s="122" t="str">
        <f>IFERROR(VLOOKUP(TblP21[[#This Row],[Factor]],Tbl_ListFactores[],MATCH(D$15,Tbl_ListFactores[#Headers],0),0),"")</f>
        <v/>
      </c>
      <c r="E20" s="253"/>
      <c r="F20" s="122" t="str">
        <f ca="1">IFERROR(VLOOKUP(TblP21[[#This Row],[Nivel]],INDIRECT(VLOOKUP(TblP21[[#This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IFERROR(VLOOKUP(TblP21[[#This Row],[Factor]],Tbl_ListFactores[],MATCH(B$15,Tbl_ListFactores[#Headers],0),0),"")</f>
        <v>zz</v>
      </c>
      <c r="C21" s="122" t="str">
        <f>IFERROR(VLOOKUP(TblP21[[#This Row],[Factor]],Tbl_ListFactores[],MATCH(C$15,Tbl_ListFactores[#Headers],0),0),"")</f>
        <v/>
      </c>
      <c r="D21" s="122" t="str">
        <f>IFERROR(VLOOKUP(TblP21[[#This Row],[Factor]],Tbl_ListFactores[],MATCH(D$15,Tbl_ListFactores[#Headers],0),0),"")</f>
        <v/>
      </c>
      <c r="E21" s="253"/>
      <c r="F21" s="122" t="str">
        <f ca="1">IFERROR(VLOOKUP(TblP21[[#This Row],[Nivel]],INDIRECT(VLOOKUP(TblP21[[#This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IFERROR(VLOOKUP(TblP21[[#This Row],[Factor]],Tbl_ListFactores[],MATCH(B$15,Tbl_ListFactores[#Headers],0),0),"")</f>
        <v>zz</v>
      </c>
      <c r="C22" s="122" t="str">
        <f>IFERROR(VLOOKUP(TblP21[[#This Row],[Factor]],Tbl_ListFactores[],MATCH(C$15,Tbl_ListFactores[#Headers],0),0),"")</f>
        <v/>
      </c>
      <c r="D22" s="122" t="str">
        <f>IFERROR(VLOOKUP(TblP21[[#This Row],[Factor]],Tbl_ListFactores[],MATCH(D$15,Tbl_ListFactores[#Headers],0),0),"")</f>
        <v/>
      </c>
      <c r="E22" s="253"/>
      <c r="F22" s="122" t="str">
        <f ca="1">IFERROR(VLOOKUP(TblP21[[#This Row],[Nivel]],INDIRECT(VLOOKUP(TblP21[[#This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IFERROR(VLOOKUP(TblP21[[#This Row],[Factor]],Tbl_ListFactores[],MATCH(B$15,Tbl_ListFactores[#Headers],0),0),"")</f>
        <v>zz</v>
      </c>
      <c r="C23" s="122" t="str">
        <f>IFERROR(VLOOKUP(TblP21[[#This Row],[Factor]],Tbl_ListFactores[],MATCH(C$15,Tbl_ListFactores[#Headers],0),0),"")</f>
        <v/>
      </c>
      <c r="D23" s="122" t="str">
        <f>IFERROR(VLOOKUP(TblP21[[#This Row],[Factor]],Tbl_ListFactores[],MATCH(D$15,Tbl_ListFactores[#Headers],0),0),"")</f>
        <v/>
      </c>
      <c r="E23" s="253"/>
      <c r="F23" s="122" t="str">
        <f ca="1">IFERROR(VLOOKUP(TblP21[[#This Row],[Nivel]],INDIRECT(VLOOKUP(TblP21[[#This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IFERROR(VLOOKUP(TblP21[[#This Row],[Factor]],Tbl_ListFactores[],MATCH(B$15,Tbl_ListFactores[#Headers],0),0),"")</f>
        <v>zz</v>
      </c>
      <c r="C24" s="122" t="str">
        <f>IFERROR(VLOOKUP(TblP21[[#This Row],[Factor]],Tbl_ListFactores[],MATCH(C$15,Tbl_ListFactores[#Headers],0),0),"")</f>
        <v/>
      </c>
      <c r="D24" s="122" t="str">
        <f>IFERROR(VLOOKUP(TblP21[[#This Row],[Factor]],Tbl_ListFactores[],MATCH(D$15,Tbl_ListFactores[#Headers],0),0),"")</f>
        <v/>
      </c>
      <c r="E24" s="253"/>
      <c r="F24" s="122" t="str">
        <f ca="1">IFERROR(VLOOKUP(TblP21[[#This Row],[Nivel]],INDIRECT(VLOOKUP(TblP21[[#This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IFERROR(VLOOKUP(TblP21[[#This Row],[Factor]],Tbl_ListFactores[],MATCH(B$15,Tbl_ListFactores[#Headers],0),0),"")</f>
        <v>zz</v>
      </c>
      <c r="C25" s="122" t="str">
        <f>IFERROR(VLOOKUP(TblP21[[#This Row],[Factor]],Tbl_ListFactores[],MATCH(C$15,Tbl_ListFactores[#Headers],0),0),"")</f>
        <v/>
      </c>
      <c r="D25" s="122" t="str">
        <f>IFERROR(VLOOKUP(TblP21[[#This Row],[Factor]],Tbl_ListFactores[],MATCH(D$15,Tbl_ListFactores[#Headers],0),0),"")</f>
        <v/>
      </c>
      <c r="E25" s="253"/>
      <c r="F25" s="122" t="str">
        <f ca="1">IFERROR(VLOOKUP(TblP21[[#This Row],[Nivel]],INDIRECT(VLOOKUP(TblP21[[#This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IFERROR(VLOOKUP(TblP21[[#This Row],[Factor]],Tbl_ListFactores[],MATCH(B$15,Tbl_ListFactores[#Headers],0),0),"")</f>
        <v>zz</v>
      </c>
      <c r="C26" s="122" t="str">
        <f>IFERROR(VLOOKUP(TblP21[[#This Row],[Factor]],Tbl_ListFactores[],MATCH(C$15,Tbl_ListFactores[#Headers],0),0),"")</f>
        <v/>
      </c>
      <c r="D26" s="122" t="str">
        <f>IFERROR(VLOOKUP(TblP21[[#This Row],[Factor]],Tbl_ListFactores[],MATCH(D$15,Tbl_ListFactores[#Headers],0),0),"")</f>
        <v/>
      </c>
      <c r="E26" s="253"/>
      <c r="F26" s="122" t="str">
        <f ca="1">IFERROR(VLOOKUP(TblP21[[#This Row],[Nivel]],INDIRECT(VLOOKUP(TblP21[[#This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IFERROR(VLOOKUP(TblP21[[#This Row],[Factor]],Tbl_ListFactores[],MATCH(B$15,Tbl_ListFactores[#Headers],0),0),"")</f>
        <v>zz</v>
      </c>
      <c r="C27" s="122" t="str">
        <f>IFERROR(VLOOKUP(TblP21[[#This Row],[Factor]],Tbl_ListFactores[],MATCH(C$15,Tbl_ListFactores[#Headers],0),0),"")</f>
        <v/>
      </c>
      <c r="D27" s="122" t="str">
        <f>IFERROR(VLOOKUP(TblP21[[#This Row],[Factor]],Tbl_ListFactores[],MATCH(D$15,Tbl_ListFactores[#Headers],0),0),"")</f>
        <v/>
      </c>
      <c r="E27" s="253"/>
      <c r="F27" s="122" t="str">
        <f ca="1">IFERROR(VLOOKUP(TblP21[[#This Row],[Nivel]],INDIRECT(VLOOKUP(TblP21[[#This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IFERROR(VLOOKUP(TblP21[[#This Row],[Factor]],Tbl_ListFactores[],MATCH(B$15,Tbl_ListFactores[#Headers],0),0),"")</f>
        <v>zz</v>
      </c>
      <c r="C28" s="122" t="str">
        <f>IFERROR(VLOOKUP(TblP21[[#This Row],[Factor]],Tbl_ListFactores[],MATCH(C$15,Tbl_ListFactores[#Headers],0),0),"")</f>
        <v/>
      </c>
      <c r="D28" s="122" t="str">
        <f>IFERROR(VLOOKUP(TblP21[[#This Row],[Factor]],Tbl_ListFactores[],MATCH(D$15,Tbl_ListFactores[#Headers],0),0),"")</f>
        <v/>
      </c>
      <c r="E28" s="253"/>
      <c r="F28" s="122" t="str">
        <f ca="1">IFERROR(VLOOKUP(TblP21[[#This Row],[Nivel]],INDIRECT(VLOOKUP(TblP21[[#This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IFERROR(VLOOKUP(TblP21[[#This Row],[Factor]],Tbl_ListFactores[],MATCH(B$15,Tbl_ListFactores[#Headers],0),0),"")</f>
        <v>zz</v>
      </c>
      <c r="C29" s="122" t="str">
        <f>IFERROR(VLOOKUP(TblP21[[#This Row],[Factor]],Tbl_ListFactores[],MATCH(C$15,Tbl_ListFactores[#Headers],0),0),"")</f>
        <v/>
      </c>
      <c r="D29" s="122" t="str">
        <f>IFERROR(VLOOKUP(TblP21[[#This Row],[Factor]],Tbl_ListFactores[],MATCH(D$15,Tbl_ListFactores[#Headers],0),0),"")</f>
        <v/>
      </c>
      <c r="E29" s="253"/>
      <c r="F29" s="122" t="str">
        <f ca="1">IFERROR(VLOOKUP(TblP21[[#This Row],[Nivel]],INDIRECT(VLOOKUP(TblP21[[#This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IFERROR(VLOOKUP(TblP21[[#This Row],[Factor]],Tbl_ListFactores[],MATCH(B$15,Tbl_ListFactores[#Headers],0),0),"")</f>
        <v>zz</v>
      </c>
      <c r="C30" s="122" t="str">
        <f>IFERROR(VLOOKUP(TblP21[[#This Row],[Factor]],Tbl_ListFactores[],MATCH(C$15,Tbl_ListFactores[#Headers],0),0),"")</f>
        <v/>
      </c>
      <c r="D30" s="122" t="str">
        <f>IFERROR(VLOOKUP(TblP21[[#This Row],[Factor]],Tbl_ListFactores[],MATCH(D$15,Tbl_ListFactores[#Headers],0),0),"")</f>
        <v/>
      </c>
      <c r="E30" s="253"/>
      <c r="F30" s="122" t="str">
        <f ca="1">IFERROR(VLOOKUP(TblP21[[#This Row],[Nivel]],INDIRECT(VLOOKUP(TblP21[[#This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IFERROR(VLOOKUP(TblP21[[#This Row],[Factor]],Tbl_ListFactores[],MATCH(B$15,Tbl_ListFactores[#Headers],0),0),"")</f>
        <v>zz</v>
      </c>
      <c r="C31" s="122" t="str">
        <f>IFERROR(VLOOKUP(TblP21[[#This Row],[Factor]],Tbl_ListFactores[],MATCH(C$15,Tbl_ListFactores[#Headers],0),0),"")</f>
        <v/>
      </c>
      <c r="D31" s="122" t="str">
        <f>IFERROR(VLOOKUP(TblP21[[#This Row],[Factor]],Tbl_ListFactores[],MATCH(D$15,Tbl_ListFactores[#Headers],0),0),"")</f>
        <v/>
      </c>
      <c r="E31" s="253"/>
      <c r="F31" s="122" t="str">
        <f ca="1">IFERROR(VLOOKUP(TblP21[[#This Row],[Nivel]],INDIRECT(VLOOKUP(TblP21[[#This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IFERROR(VLOOKUP(TblP21[[#This Row],[Factor]],Tbl_ListFactores[],MATCH(B$15,Tbl_ListFactores[#Headers],0),0),"")</f>
        <v>zz</v>
      </c>
      <c r="C32" s="122" t="str">
        <f>IFERROR(VLOOKUP(TblP21[[#This Row],[Factor]],Tbl_ListFactores[],MATCH(C$15,Tbl_ListFactores[#Headers],0),0),"")</f>
        <v/>
      </c>
      <c r="D32" s="122" t="str">
        <f>IFERROR(VLOOKUP(TblP21[[#This Row],[Factor]],Tbl_ListFactores[],MATCH(D$15,Tbl_ListFactores[#Headers],0),0),"")</f>
        <v/>
      </c>
      <c r="E32" s="253"/>
      <c r="F32" s="122" t="str">
        <f ca="1">IFERROR(VLOOKUP(TblP21[[#This Row],[Nivel]],INDIRECT(VLOOKUP(TblP21[[#This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IFERROR(VLOOKUP(TblP21[[#This Row],[Factor]],Tbl_ListFactores[],MATCH(B$15,Tbl_ListFactores[#Headers],0),0),"")</f>
        <v>zz</v>
      </c>
      <c r="C33" s="122" t="str">
        <f>IFERROR(VLOOKUP(TblP21[[#This Row],[Factor]],Tbl_ListFactores[],MATCH(C$15,Tbl_ListFactores[#Headers],0),0),"")</f>
        <v/>
      </c>
      <c r="D33" s="122" t="str">
        <f>IFERROR(VLOOKUP(TblP21[[#This Row],[Factor]],Tbl_ListFactores[],MATCH(D$15,Tbl_ListFactores[#Headers],0),0),"")</f>
        <v/>
      </c>
      <c r="E33" s="253"/>
      <c r="F33" s="122" t="str">
        <f ca="1">IFERROR(VLOOKUP(TblP21[[#This Row],[Nivel]],INDIRECT(VLOOKUP(TblP21[[#This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IFERROR(VLOOKUP(TblP21[[#This Row],[Factor]],Tbl_ListFactores[],MATCH(B$15,Tbl_ListFactores[#Headers],0),0),"")</f>
        <v>zz</v>
      </c>
      <c r="C34" s="122" t="str">
        <f>IFERROR(VLOOKUP(TblP21[[#This Row],[Factor]],Tbl_ListFactores[],MATCH(C$15,Tbl_ListFactores[#Headers],0),0),"")</f>
        <v/>
      </c>
      <c r="D34" s="122" t="str">
        <f>IFERROR(VLOOKUP(TblP21[[#This Row],[Factor]],Tbl_ListFactores[],MATCH(D$15,Tbl_ListFactores[#Headers],0),0),"")</f>
        <v/>
      </c>
      <c r="E34" s="253"/>
      <c r="F34" s="122" t="str">
        <f ca="1">IFERROR(VLOOKUP(TblP21[[#This Row],[Nivel]],INDIRECT(VLOOKUP(TblP21[[#This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IFERROR(VLOOKUP(TblP21[[#This Row],[Factor]],Tbl_ListFactores[],MATCH(B$15,Tbl_ListFactores[#Headers],0),0),"")</f>
        <v>zz</v>
      </c>
      <c r="C35" s="122" t="str">
        <f>IFERROR(VLOOKUP(TblP21[[#This Row],[Factor]],Tbl_ListFactores[],MATCH(C$15,Tbl_ListFactores[#Headers],0),0),"")</f>
        <v/>
      </c>
      <c r="D35" s="122" t="str">
        <f>IFERROR(VLOOKUP(TblP21[[#This Row],[Factor]],Tbl_ListFactores[],MATCH(D$15,Tbl_ListFactores[#Headers],0),0),"")</f>
        <v/>
      </c>
      <c r="E35" s="253"/>
      <c r="F35" s="122" t="str">
        <f ca="1">IFERROR(VLOOKUP(TblP21[[#This Row],[Nivel]],INDIRECT(VLOOKUP(TblP21[[#This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IFERROR(VLOOKUP(TblP21[[#This Row],[Factor]],Tbl_ListFactores[],MATCH(B$15,Tbl_ListFactores[#Headers],0),0),"")</f>
        <v>zz</v>
      </c>
      <c r="C36" s="122" t="str">
        <f>IFERROR(VLOOKUP(TblP21[[#This Row],[Factor]],Tbl_ListFactores[],MATCH(C$15,Tbl_ListFactores[#Headers],0),0),"")</f>
        <v/>
      </c>
      <c r="D36" s="122" t="str">
        <f>IFERROR(VLOOKUP(TblP21[[#This Row],[Factor]],Tbl_ListFactores[],MATCH(D$15,Tbl_ListFactores[#Headers],0),0),"")</f>
        <v/>
      </c>
      <c r="E36" s="253"/>
      <c r="F36" s="122" t="str">
        <f ca="1">IFERROR(VLOOKUP(TblP21[[#This Row],[Nivel]],INDIRECT(VLOOKUP(TblP21[[#This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IFERROR(VLOOKUP(TblP21[[#This Row],[Factor]],Tbl_ListFactores[],MATCH(B$15,Tbl_ListFactores[#Headers],0),0),"")</f>
        <v>zz</v>
      </c>
      <c r="C37" s="122" t="str">
        <f>IFERROR(VLOOKUP(TblP21[[#This Row],[Factor]],Tbl_ListFactores[],MATCH(C$15,Tbl_ListFactores[#Headers],0),0),"")</f>
        <v/>
      </c>
      <c r="D37" s="122" t="str">
        <f>IFERROR(VLOOKUP(TblP21[[#This Row],[Factor]],Tbl_ListFactores[],MATCH(D$15,Tbl_ListFactores[#Headers],0),0),"")</f>
        <v/>
      </c>
      <c r="E37" s="253"/>
      <c r="F37" s="122" t="str">
        <f ca="1">IFERROR(VLOOKUP(TblP21[[#This Row],[Nivel]],INDIRECT(VLOOKUP(TblP21[[#This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IFERROR(VLOOKUP(TblP21[[#This Row],[Factor]],Tbl_ListFactores[],MATCH(B$15,Tbl_ListFactores[#Headers],0),0),"")</f>
        <v>zz</v>
      </c>
      <c r="C38" s="122" t="str">
        <f>IFERROR(VLOOKUP(TblP21[[#This Row],[Factor]],Tbl_ListFactores[],MATCH(C$15,Tbl_ListFactores[#Headers],0),0),"")</f>
        <v/>
      </c>
      <c r="D38" s="122" t="str">
        <f>IFERROR(VLOOKUP(TblP21[[#This Row],[Factor]],Tbl_ListFactores[],MATCH(D$15,Tbl_ListFactores[#Headers],0),0),"")</f>
        <v/>
      </c>
      <c r="E38" s="253"/>
      <c r="F38" s="122" t="str">
        <f ca="1">IFERROR(VLOOKUP(TblP21[[#This Row],[Nivel]],INDIRECT(VLOOKUP(TblP21[[#This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IFERROR(VLOOKUP(TblP21[[#This Row],[Factor]],Tbl_ListFactores[],MATCH(B$15,Tbl_ListFactores[#Headers],0),0),"")</f>
        <v>zz</v>
      </c>
      <c r="C39" s="122" t="str">
        <f>IFERROR(VLOOKUP(TblP21[[#This Row],[Factor]],Tbl_ListFactores[],MATCH(C$15,Tbl_ListFactores[#Headers],0),0),"")</f>
        <v/>
      </c>
      <c r="D39" s="122" t="str">
        <f>IFERROR(VLOOKUP(TblP21[[#This Row],[Factor]],Tbl_ListFactores[],MATCH(D$15,Tbl_ListFactores[#Headers],0),0),"")</f>
        <v/>
      </c>
      <c r="E39" s="253"/>
      <c r="F39" s="122" t="str">
        <f ca="1">IFERROR(VLOOKUP(TblP21[[#This Row],[Nivel]],INDIRECT(VLOOKUP(TblP21[[#This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IFERROR(VLOOKUP(TblP21[[#This Row],[Factor]],Tbl_ListFactores[],MATCH(B$15,Tbl_ListFactores[#Headers],0),0),"")</f>
        <v>zz</v>
      </c>
      <c r="C40" s="122" t="str">
        <f>IFERROR(VLOOKUP(TblP21[[#This Row],[Factor]],Tbl_ListFactores[],MATCH(C$15,Tbl_ListFactores[#Headers],0),0),"")</f>
        <v/>
      </c>
      <c r="D40" s="122" t="str">
        <f>IFERROR(VLOOKUP(TblP21[[#This Row],[Factor]],Tbl_ListFactores[],MATCH(D$15,Tbl_ListFactores[#Headers],0),0),"")</f>
        <v/>
      </c>
      <c r="E40" s="253"/>
      <c r="F40" s="122" t="str">
        <f ca="1">IFERROR(VLOOKUP(TblP21[[#This Row],[Nivel]],INDIRECT(VLOOKUP(TblP21[[#This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IFERROR(VLOOKUP(TblP21[[#This Row],[Factor]],Tbl_ListFactores[],MATCH(B$15,Tbl_ListFactores[#Headers],0),0),"")</f>
        <v>zz</v>
      </c>
      <c r="C41" s="122" t="str">
        <f>IFERROR(VLOOKUP(TblP21[[#This Row],[Factor]],Tbl_ListFactores[],MATCH(C$15,Tbl_ListFactores[#Headers],0),0),"")</f>
        <v/>
      </c>
      <c r="D41" s="122" t="str">
        <f>IFERROR(VLOOKUP(TblP21[[#This Row],[Factor]],Tbl_ListFactores[],MATCH(D$15,Tbl_ListFactores[#Headers],0),0),"")</f>
        <v/>
      </c>
      <c r="E41" s="253"/>
      <c r="F41" s="122" t="str">
        <f ca="1">IFERROR(VLOOKUP(TblP21[[#This Row],[Nivel]],INDIRECT(VLOOKUP(TblP21[[#This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IFERROR(VLOOKUP(TblP21[[#This Row],[Factor]],Tbl_ListFactores[],MATCH(B$15,Tbl_ListFactores[#Headers],0),0),"")</f>
        <v>zz</v>
      </c>
      <c r="C42" s="122" t="str">
        <f>IFERROR(VLOOKUP(TblP21[[#This Row],[Factor]],Tbl_ListFactores[],MATCH(C$15,Tbl_ListFactores[#Headers],0),0),"")</f>
        <v/>
      </c>
      <c r="D42" s="122" t="str">
        <f>IFERROR(VLOOKUP(TblP21[[#This Row],[Factor]],Tbl_ListFactores[],MATCH(D$15,Tbl_ListFactores[#Headers],0),0),"")</f>
        <v/>
      </c>
      <c r="E42" s="253"/>
      <c r="F42" s="122" t="str">
        <f ca="1">IFERROR(VLOOKUP(TblP21[[#This Row],[Nivel]],INDIRECT(VLOOKUP(TblP21[[#This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IFERROR(VLOOKUP(TblP21[[#This Row],[Factor]],Tbl_ListFactores[],MATCH(B$15,Tbl_ListFactores[#Headers],0),0),"")</f>
        <v>zz</v>
      </c>
      <c r="C43" s="122" t="str">
        <f>IFERROR(VLOOKUP(TblP21[[#This Row],[Factor]],Tbl_ListFactores[],MATCH(C$15,Tbl_ListFactores[#Headers],0),0),"")</f>
        <v/>
      </c>
      <c r="D43" s="122" t="str">
        <f>IFERROR(VLOOKUP(TblP21[[#This Row],[Factor]],Tbl_ListFactores[],MATCH(D$15,Tbl_ListFactores[#Headers],0),0),"")</f>
        <v/>
      </c>
      <c r="E43" s="253"/>
      <c r="F43" s="122" t="str">
        <f ca="1">IFERROR(VLOOKUP(TblP21[[#This Row],[Nivel]],INDIRECT(VLOOKUP(TblP21[[#This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IFERROR(VLOOKUP(TblP21[[#This Row],[Factor]],Tbl_ListFactores[],MATCH(B$15,Tbl_ListFactores[#Headers],0),0),"")</f>
        <v>zz</v>
      </c>
      <c r="C44" s="122" t="str">
        <f>IFERROR(VLOOKUP(TblP21[[#This Row],[Factor]],Tbl_ListFactores[],MATCH(C$15,Tbl_ListFactores[#Headers],0),0),"")</f>
        <v/>
      </c>
      <c r="D44" s="122" t="str">
        <f>IFERROR(VLOOKUP(TblP21[[#This Row],[Factor]],Tbl_ListFactores[],MATCH(D$15,Tbl_ListFactores[#Headers],0),0),"")</f>
        <v/>
      </c>
      <c r="E44" s="253"/>
      <c r="F44" s="122" t="str">
        <f ca="1">IFERROR(VLOOKUP(TblP21[[#This Row],[Nivel]],INDIRECT(VLOOKUP(TblP21[[#This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IFERROR(VLOOKUP(TblP21[[#This Row],[Factor]],Tbl_ListFactores[],MATCH(B$15,Tbl_ListFactores[#Headers],0),0),"")</f>
        <v>zz</v>
      </c>
      <c r="C45" s="122" t="str">
        <f>IFERROR(VLOOKUP(TblP21[[#This Row],[Factor]],Tbl_ListFactores[],MATCH(C$15,Tbl_ListFactores[#Headers],0),0),"")</f>
        <v/>
      </c>
      <c r="D45" s="122" t="str">
        <f>IFERROR(VLOOKUP(TblP21[[#This Row],[Factor]],Tbl_ListFactores[],MATCH(D$15,Tbl_ListFactores[#Headers],0),0),"")</f>
        <v/>
      </c>
      <c r="E45" s="253"/>
      <c r="F45" s="122" t="str">
        <f ca="1">IFERROR(VLOOKUP(TblP21[[#This Row],[Nivel]],INDIRECT(VLOOKUP(TblP21[[#This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29" priority="2">
      <formula>AND($C16&lt;&gt;"",ISBLANK($E16),$D$1&lt;&gt;0)</formula>
    </cfRule>
  </conditionalFormatting>
  <conditionalFormatting sqref="B16:B45">
    <cfRule type="cellIs" dxfId="328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5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87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IF(AND(COUNTBLANK(TblP22[Nivel])&lt;&gt;COUNTBLANK(TblP22[Nombre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IFERROR(VLOOKUP(TblP22[[#This Row],[Factor]],Tbl_ListFactores[],MATCH(B$15,Tbl_ListFactores[#Headers],0),0),"")</f>
        <v>zz</v>
      </c>
      <c r="C16" s="122" t="str">
        <f>IFERROR(VLOOKUP(TblP22[[#This Row],[Factor]],Tbl_ListFactores[],MATCH(C$15,Tbl_ListFactores[#Headers],0),0),"")</f>
        <v/>
      </c>
      <c r="D16" s="122" t="str">
        <f>IFERROR(VLOOKUP(TblP22[[#This Row],[Factor]],Tbl_ListFactores[],MATCH(D$15,Tbl_ListFactores[#Headers],0),0),"")</f>
        <v/>
      </c>
      <c r="E16" s="253"/>
      <c r="F16" s="122" t="str">
        <f ca="1">IFERROR(VLOOKUP(TblP22[[#This Row],[Nivel]],INDIRECT(VLOOKUP(TblP22[[#This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IFERROR(VLOOKUP(TblP22[[#This Row],[Factor]],Tbl_ListFactores[],MATCH(B$15,Tbl_ListFactores[#Headers],0),0),"")</f>
        <v>zz</v>
      </c>
      <c r="C17" s="122" t="str">
        <f>IFERROR(VLOOKUP(TblP22[[#This Row],[Factor]],Tbl_ListFactores[],MATCH(C$15,Tbl_ListFactores[#Headers],0),0),"")</f>
        <v/>
      </c>
      <c r="D17" s="122" t="str">
        <f>IFERROR(VLOOKUP(TblP22[[#This Row],[Factor]],Tbl_ListFactores[],MATCH(D$15,Tbl_ListFactores[#Headers],0),0),"")</f>
        <v/>
      </c>
      <c r="E17" s="253"/>
      <c r="F17" s="122" t="str">
        <f ca="1">IFERROR(VLOOKUP(TblP22[[#This Row],[Nivel]],INDIRECT(VLOOKUP(TblP22[[#This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IFERROR(VLOOKUP(TblP22[[#This Row],[Factor]],Tbl_ListFactores[],MATCH(B$15,Tbl_ListFactores[#Headers],0),0),"")</f>
        <v>zz</v>
      </c>
      <c r="C18" s="122" t="str">
        <f>IFERROR(VLOOKUP(TblP22[[#This Row],[Factor]],Tbl_ListFactores[],MATCH(C$15,Tbl_ListFactores[#Headers],0),0),"")</f>
        <v/>
      </c>
      <c r="D18" s="122" t="str">
        <f>IFERROR(VLOOKUP(TblP22[[#This Row],[Factor]],Tbl_ListFactores[],MATCH(D$15,Tbl_ListFactores[#Headers],0),0),"")</f>
        <v/>
      </c>
      <c r="E18" s="253"/>
      <c r="F18" s="122" t="str">
        <f ca="1">IFERROR(VLOOKUP(TblP22[[#This Row],[Nivel]],INDIRECT(VLOOKUP(TblP22[[#This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IFERROR(VLOOKUP(TblP22[[#This Row],[Factor]],Tbl_ListFactores[],MATCH(B$15,Tbl_ListFactores[#Headers],0),0),"")</f>
        <v>zz</v>
      </c>
      <c r="C19" s="122" t="str">
        <f>IFERROR(VLOOKUP(TblP22[[#This Row],[Factor]],Tbl_ListFactores[],MATCH(C$15,Tbl_ListFactores[#Headers],0),0),"")</f>
        <v/>
      </c>
      <c r="D19" s="122" t="str">
        <f>IFERROR(VLOOKUP(TblP22[[#This Row],[Factor]],Tbl_ListFactores[],MATCH(D$15,Tbl_ListFactores[#Headers],0),0),"")</f>
        <v/>
      </c>
      <c r="E19" s="253"/>
      <c r="F19" s="122" t="str">
        <f ca="1">IFERROR(VLOOKUP(TblP22[[#This Row],[Nivel]],INDIRECT(VLOOKUP(TblP22[[#This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IFERROR(VLOOKUP(TblP22[[#This Row],[Factor]],Tbl_ListFactores[],MATCH(B$15,Tbl_ListFactores[#Headers],0),0),"")</f>
        <v>zz</v>
      </c>
      <c r="C20" s="122" t="str">
        <f>IFERROR(VLOOKUP(TblP22[[#This Row],[Factor]],Tbl_ListFactores[],MATCH(C$15,Tbl_ListFactores[#Headers],0),0),"")</f>
        <v/>
      </c>
      <c r="D20" s="122" t="str">
        <f>IFERROR(VLOOKUP(TblP22[[#This Row],[Factor]],Tbl_ListFactores[],MATCH(D$15,Tbl_ListFactores[#Headers],0),0),"")</f>
        <v/>
      </c>
      <c r="E20" s="253"/>
      <c r="F20" s="122" t="str">
        <f ca="1">IFERROR(VLOOKUP(TblP22[[#This Row],[Nivel]],INDIRECT(VLOOKUP(TblP22[[#This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IFERROR(VLOOKUP(TblP22[[#This Row],[Factor]],Tbl_ListFactores[],MATCH(B$15,Tbl_ListFactores[#Headers],0),0),"")</f>
        <v>zz</v>
      </c>
      <c r="C21" s="122" t="str">
        <f>IFERROR(VLOOKUP(TblP22[[#This Row],[Factor]],Tbl_ListFactores[],MATCH(C$15,Tbl_ListFactores[#Headers],0),0),"")</f>
        <v/>
      </c>
      <c r="D21" s="122" t="str">
        <f>IFERROR(VLOOKUP(TblP22[[#This Row],[Factor]],Tbl_ListFactores[],MATCH(D$15,Tbl_ListFactores[#Headers],0),0),"")</f>
        <v/>
      </c>
      <c r="E21" s="253"/>
      <c r="F21" s="122" t="str">
        <f ca="1">IFERROR(VLOOKUP(TblP22[[#This Row],[Nivel]],INDIRECT(VLOOKUP(TblP22[[#This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IFERROR(VLOOKUP(TblP22[[#This Row],[Factor]],Tbl_ListFactores[],MATCH(B$15,Tbl_ListFactores[#Headers],0),0),"")</f>
        <v>zz</v>
      </c>
      <c r="C22" s="122" t="str">
        <f>IFERROR(VLOOKUP(TblP22[[#This Row],[Factor]],Tbl_ListFactores[],MATCH(C$15,Tbl_ListFactores[#Headers],0),0),"")</f>
        <v/>
      </c>
      <c r="D22" s="122" t="str">
        <f>IFERROR(VLOOKUP(TblP22[[#This Row],[Factor]],Tbl_ListFactores[],MATCH(D$15,Tbl_ListFactores[#Headers],0),0),"")</f>
        <v/>
      </c>
      <c r="E22" s="253"/>
      <c r="F22" s="122" t="str">
        <f ca="1">IFERROR(VLOOKUP(TblP22[[#This Row],[Nivel]],INDIRECT(VLOOKUP(TblP22[[#This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IFERROR(VLOOKUP(TblP22[[#This Row],[Factor]],Tbl_ListFactores[],MATCH(B$15,Tbl_ListFactores[#Headers],0),0),"")</f>
        <v>zz</v>
      </c>
      <c r="C23" s="122" t="str">
        <f>IFERROR(VLOOKUP(TblP22[[#This Row],[Factor]],Tbl_ListFactores[],MATCH(C$15,Tbl_ListFactores[#Headers],0),0),"")</f>
        <v/>
      </c>
      <c r="D23" s="122" t="str">
        <f>IFERROR(VLOOKUP(TblP22[[#This Row],[Factor]],Tbl_ListFactores[],MATCH(D$15,Tbl_ListFactores[#Headers],0),0),"")</f>
        <v/>
      </c>
      <c r="E23" s="253"/>
      <c r="F23" s="122" t="str">
        <f ca="1">IFERROR(VLOOKUP(TblP22[[#This Row],[Nivel]],INDIRECT(VLOOKUP(TblP22[[#This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IFERROR(VLOOKUP(TblP22[[#This Row],[Factor]],Tbl_ListFactores[],MATCH(B$15,Tbl_ListFactores[#Headers],0),0),"")</f>
        <v>zz</v>
      </c>
      <c r="C24" s="122" t="str">
        <f>IFERROR(VLOOKUP(TblP22[[#This Row],[Factor]],Tbl_ListFactores[],MATCH(C$15,Tbl_ListFactores[#Headers],0),0),"")</f>
        <v/>
      </c>
      <c r="D24" s="122" t="str">
        <f>IFERROR(VLOOKUP(TblP22[[#This Row],[Factor]],Tbl_ListFactores[],MATCH(D$15,Tbl_ListFactores[#Headers],0),0),"")</f>
        <v/>
      </c>
      <c r="E24" s="253"/>
      <c r="F24" s="122" t="str">
        <f ca="1">IFERROR(VLOOKUP(TblP22[[#This Row],[Nivel]],INDIRECT(VLOOKUP(TblP22[[#This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IFERROR(VLOOKUP(TblP22[[#This Row],[Factor]],Tbl_ListFactores[],MATCH(B$15,Tbl_ListFactores[#Headers],0),0),"")</f>
        <v>zz</v>
      </c>
      <c r="C25" s="122" t="str">
        <f>IFERROR(VLOOKUP(TblP22[[#This Row],[Factor]],Tbl_ListFactores[],MATCH(C$15,Tbl_ListFactores[#Headers],0),0),"")</f>
        <v/>
      </c>
      <c r="D25" s="122" t="str">
        <f>IFERROR(VLOOKUP(TblP22[[#This Row],[Factor]],Tbl_ListFactores[],MATCH(D$15,Tbl_ListFactores[#Headers],0),0),"")</f>
        <v/>
      </c>
      <c r="E25" s="253"/>
      <c r="F25" s="122" t="str">
        <f ca="1">IFERROR(VLOOKUP(TblP22[[#This Row],[Nivel]],INDIRECT(VLOOKUP(TblP22[[#This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IFERROR(VLOOKUP(TblP22[[#This Row],[Factor]],Tbl_ListFactores[],MATCH(B$15,Tbl_ListFactores[#Headers],0),0),"")</f>
        <v>zz</v>
      </c>
      <c r="C26" s="122" t="str">
        <f>IFERROR(VLOOKUP(TblP22[[#This Row],[Factor]],Tbl_ListFactores[],MATCH(C$15,Tbl_ListFactores[#Headers],0),0),"")</f>
        <v/>
      </c>
      <c r="D26" s="122" t="str">
        <f>IFERROR(VLOOKUP(TblP22[[#This Row],[Factor]],Tbl_ListFactores[],MATCH(D$15,Tbl_ListFactores[#Headers],0),0),"")</f>
        <v/>
      </c>
      <c r="E26" s="253"/>
      <c r="F26" s="122" t="str">
        <f ca="1">IFERROR(VLOOKUP(TblP22[[#This Row],[Nivel]],INDIRECT(VLOOKUP(TblP22[[#This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IFERROR(VLOOKUP(TblP22[[#This Row],[Factor]],Tbl_ListFactores[],MATCH(B$15,Tbl_ListFactores[#Headers],0),0),"")</f>
        <v>zz</v>
      </c>
      <c r="C27" s="122" t="str">
        <f>IFERROR(VLOOKUP(TblP22[[#This Row],[Factor]],Tbl_ListFactores[],MATCH(C$15,Tbl_ListFactores[#Headers],0),0),"")</f>
        <v/>
      </c>
      <c r="D27" s="122" t="str">
        <f>IFERROR(VLOOKUP(TblP22[[#This Row],[Factor]],Tbl_ListFactores[],MATCH(D$15,Tbl_ListFactores[#Headers],0),0),"")</f>
        <v/>
      </c>
      <c r="E27" s="253"/>
      <c r="F27" s="122" t="str">
        <f ca="1">IFERROR(VLOOKUP(TblP22[[#This Row],[Nivel]],INDIRECT(VLOOKUP(TblP22[[#This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IFERROR(VLOOKUP(TblP22[[#This Row],[Factor]],Tbl_ListFactores[],MATCH(B$15,Tbl_ListFactores[#Headers],0),0),"")</f>
        <v>zz</v>
      </c>
      <c r="C28" s="122" t="str">
        <f>IFERROR(VLOOKUP(TblP22[[#This Row],[Factor]],Tbl_ListFactores[],MATCH(C$15,Tbl_ListFactores[#Headers],0),0),"")</f>
        <v/>
      </c>
      <c r="D28" s="122" t="str">
        <f>IFERROR(VLOOKUP(TblP22[[#This Row],[Factor]],Tbl_ListFactores[],MATCH(D$15,Tbl_ListFactores[#Headers],0),0),"")</f>
        <v/>
      </c>
      <c r="E28" s="253"/>
      <c r="F28" s="122" t="str">
        <f ca="1">IFERROR(VLOOKUP(TblP22[[#This Row],[Nivel]],INDIRECT(VLOOKUP(TblP22[[#This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IFERROR(VLOOKUP(TblP22[[#This Row],[Factor]],Tbl_ListFactores[],MATCH(B$15,Tbl_ListFactores[#Headers],0),0),"")</f>
        <v>zz</v>
      </c>
      <c r="C29" s="122" t="str">
        <f>IFERROR(VLOOKUP(TblP22[[#This Row],[Factor]],Tbl_ListFactores[],MATCH(C$15,Tbl_ListFactores[#Headers],0),0),"")</f>
        <v/>
      </c>
      <c r="D29" s="122" t="str">
        <f>IFERROR(VLOOKUP(TblP22[[#This Row],[Factor]],Tbl_ListFactores[],MATCH(D$15,Tbl_ListFactores[#Headers],0),0),"")</f>
        <v/>
      </c>
      <c r="E29" s="253"/>
      <c r="F29" s="122" t="str">
        <f ca="1">IFERROR(VLOOKUP(TblP22[[#This Row],[Nivel]],INDIRECT(VLOOKUP(TblP22[[#This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IFERROR(VLOOKUP(TblP22[[#This Row],[Factor]],Tbl_ListFactores[],MATCH(B$15,Tbl_ListFactores[#Headers],0),0),"")</f>
        <v>zz</v>
      </c>
      <c r="C30" s="122" t="str">
        <f>IFERROR(VLOOKUP(TblP22[[#This Row],[Factor]],Tbl_ListFactores[],MATCH(C$15,Tbl_ListFactores[#Headers],0),0),"")</f>
        <v/>
      </c>
      <c r="D30" s="122" t="str">
        <f>IFERROR(VLOOKUP(TblP22[[#This Row],[Factor]],Tbl_ListFactores[],MATCH(D$15,Tbl_ListFactores[#Headers],0),0),"")</f>
        <v/>
      </c>
      <c r="E30" s="253"/>
      <c r="F30" s="122" t="str">
        <f ca="1">IFERROR(VLOOKUP(TblP22[[#This Row],[Nivel]],INDIRECT(VLOOKUP(TblP22[[#This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IFERROR(VLOOKUP(TblP22[[#This Row],[Factor]],Tbl_ListFactores[],MATCH(B$15,Tbl_ListFactores[#Headers],0),0),"")</f>
        <v>zz</v>
      </c>
      <c r="C31" s="122" t="str">
        <f>IFERROR(VLOOKUP(TblP22[[#This Row],[Factor]],Tbl_ListFactores[],MATCH(C$15,Tbl_ListFactores[#Headers],0),0),"")</f>
        <v/>
      </c>
      <c r="D31" s="122" t="str">
        <f>IFERROR(VLOOKUP(TblP22[[#This Row],[Factor]],Tbl_ListFactores[],MATCH(D$15,Tbl_ListFactores[#Headers],0),0),"")</f>
        <v/>
      </c>
      <c r="E31" s="253"/>
      <c r="F31" s="122" t="str">
        <f ca="1">IFERROR(VLOOKUP(TblP22[[#This Row],[Nivel]],INDIRECT(VLOOKUP(TblP22[[#This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IFERROR(VLOOKUP(TblP22[[#This Row],[Factor]],Tbl_ListFactores[],MATCH(B$15,Tbl_ListFactores[#Headers],0),0),"")</f>
        <v>zz</v>
      </c>
      <c r="C32" s="122" t="str">
        <f>IFERROR(VLOOKUP(TblP22[[#This Row],[Factor]],Tbl_ListFactores[],MATCH(C$15,Tbl_ListFactores[#Headers],0),0),"")</f>
        <v/>
      </c>
      <c r="D32" s="122" t="str">
        <f>IFERROR(VLOOKUP(TblP22[[#This Row],[Factor]],Tbl_ListFactores[],MATCH(D$15,Tbl_ListFactores[#Headers],0),0),"")</f>
        <v/>
      </c>
      <c r="E32" s="253"/>
      <c r="F32" s="122" t="str">
        <f ca="1">IFERROR(VLOOKUP(TblP22[[#This Row],[Nivel]],INDIRECT(VLOOKUP(TblP22[[#This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IFERROR(VLOOKUP(TblP22[[#This Row],[Factor]],Tbl_ListFactores[],MATCH(B$15,Tbl_ListFactores[#Headers],0),0),"")</f>
        <v>zz</v>
      </c>
      <c r="C33" s="122" t="str">
        <f>IFERROR(VLOOKUP(TblP22[[#This Row],[Factor]],Tbl_ListFactores[],MATCH(C$15,Tbl_ListFactores[#Headers],0),0),"")</f>
        <v/>
      </c>
      <c r="D33" s="122" t="str">
        <f>IFERROR(VLOOKUP(TblP22[[#This Row],[Factor]],Tbl_ListFactores[],MATCH(D$15,Tbl_ListFactores[#Headers],0),0),"")</f>
        <v/>
      </c>
      <c r="E33" s="253"/>
      <c r="F33" s="122" t="str">
        <f ca="1">IFERROR(VLOOKUP(TblP22[[#This Row],[Nivel]],INDIRECT(VLOOKUP(TblP22[[#This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IFERROR(VLOOKUP(TblP22[[#This Row],[Factor]],Tbl_ListFactores[],MATCH(B$15,Tbl_ListFactores[#Headers],0),0),"")</f>
        <v>zz</v>
      </c>
      <c r="C34" s="122" t="str">
        <f>IFERROR(VLOOKUP(TblP22[[#This Row],[Factor]],Tbl_ListFactores[],MATCH(C$15,Tbl_ListFactores[#Headers],0),0),"")</f>
        <v/>
      </c>
      <c r="D34" s="122" t="str">
        <f>IFERROR(VLOOKUP(TblP22[[#This Row],[Factor]],Tbl_ListFactores[],MATCH(D$15,Tbl_ListFactores[#Headers],0),0),"")</f>
        <v/>
      </c>
      <c r="E34" s="253"/>
      <c r="F34" s="122" t="str">
        <f ca="1">IFERROR(VLOOKUP(TblP22[[#This Row],[Nivel]],INDIRECT(VLOOKUP(TblP22[[#This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IFERROR(VLOOKUP(TblP22[[#This Row],[Factor]],Tbl_ListFactores[],MATCH(B$15,Tbl_ListFactores[#Headers],0),0),"")</f>
        <v>zz</v>
      </c>
      <c r="C35" s="122" t="str">
        <f>IFERROR(VLOOKUP(TblP22[[#This Row],[Factor]],Tbl_ListFactores[],MATCH(C$15,Tbl_ListFactores[#Headers],0),0),"")</f>
        <v/>
      </c>
      <c r="D35" s="122" t="str">
        <f>IFERROR(VLOOKUP(TblP22[[#This Row],[Factor]],Tbl_ListFactores[],MATCH(D$15,Tbl_ListFactores[#Headers],0),0),"")</f>
        <v/>
      </c>
      <c r="E35" s="253"/>
      <c r="F35" s="122" t="str">
        <f ca="1">IFERROR(VLOOKUP(TblP22[[#This Row],[Nivel]],INDIRECT(VLOOKUP(TblP22[[#This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IFERROR(VLOOKUP(TblP22[[#This Row],[Factor]],Tbl_ListFactores[],MATCH(B$15,Tbl_ListFactores[#Headers],0),0),"")</f>
        <v>zz</v>
      </c>
      <c r="C36" s="122" t="str">
        <f>IFERROR(VLOOKUP(TblP22[[#This Row],[Factor]],Tbl_ListFactores[],MATCH(C$15,Tbl_ListFactores[#Headers],0),0),"")</f>
        <v/>
      </c>
      <c r="D36" s="122" t="str">
        <f>IFERROR(VLOOKUP(TblP22[[#This Row],[Factor]],Tbl_ListFactores[],MATCH(D$15,Tbl_ListFactores[#Headers],0),0),"")</f>
        <v/>
      </c>
      <c r="E36" s="253"/>
      <c r="F36" s="122" t="str">
        <f ca="1">IFERROR(VLOOKUP(TblP22[[#This Row],[Nivel]],INDIRECT(VLOOKUP(TblP22[[#This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IFERROR(VLOOKUP(TblP22[[#This Row],[Factor]],Tbl_ListFactores[],MATCH(B$15,Tbl_ListFactores[#Headers],0),0),"")</f>
        <v>zz</v>
      </c>
      <c r="C37" s="122" t="str">
        <f>IFERROR(VLOOKUP(TblP22[[#This Row],[Factor]],Tbl_ListFactores[],MATCH(C$15,Tbl_ListFactores[#Headers],0),0),"")</f>
        <v/>
      </c>
      <c r="D37" s="122" t="str">
        <f>IFERROR(VLOOKUP(TblP22[[#This Row],[Factor]],Tbl_ListFactores[],MATCH(D$15,Tbl_ListFactores[#Headers],0),0),"")</f>
        <v/>
      </c>
      <c r="E37" s="253"/>
      <c r="F37" s="122" t="str">
        <f ca="1">IFERROR(VLOOKUP(TblP22[[#This Row],[Nivel]],INDIRECT(VLOOKUP(TblP22[[#This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IFERROR(VLOOKUP(TblP22[[#This Row],[Factor]],Tbl_ListFactores[],MATCH(B$15,Tbl_ListFactores[#Headers],0),0),"")</f>
        <v>zz</v>
      </c>
      <c r="C38" s="122" t="str">
        <f>IFERROR(VLOOKUP(TblP22[[#This Row],[Factor]],Tbl_ListFactores[],MATCH(C$15,Tbl_ListFactores[#Headers],0),0),"")</f>
        <v/>
      </c>
      <c r="D38" s="122" t="str">
        <f>IFERROR(VLOOKUP(TblP22[[#This Row],[Factor]],Tbl_ListFactores[],MATCH(D$15,Tbl_ListFactores[#Headers],0),0),"")</f>
        <v/>
      </c>
      <c r="E38" s="253"/>
      <c r="F38" s="122" t="str">
        <f ca="1">IFERROR(VLOOKUP(TblP22[[#This Row],[Nivel]],INDIRECT(VLOOKUP(TblP22[[#This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IFERROR(VLOOKUP(TblP22[[#This Row],[Factor]],Tbl_ListFactores[],MATCH(B$15,Tbl_ListFactores[#Headers],0),0),"")</f>
        <v>zz</v>
      </c>
      <c r="C39" s="122" t="str">
        <f>IFERROR(VLOOKUP(TblP22[[#This Row],[Factor]],Tbl_ListFactores[],MATCH(C$15,Tbl_ListFactores[#Headers],0),0),"")</f>
        <v/>
      </c>
      <c r="D39" s="122" t="str">
        <f>IFERROR(VLOOKUP(TblP22[[#This Row],[Factor]],Tbl_ListFactores[],MATCH(D$15,Tbl_ListFactores[#Headers],0),0),"")</f>
        <v/>
      </c>
      <c r="E39" s="253"/>
      <c r="F39" s="122" t="str">
        <f ca="1">IFERROR(VLOOKUP(TblP22[[#This Row],[Nivel]],INDIRECT(VLOOKUP(TblP22[[#This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IFERROR(VLOOKUP(TblP22[[#This Row],[Factor]],Tbl_ListFactores[],MATCH(B$15,Tbl_ListFactores[#Headers],0),0),"")</f>
        <v>zz</v>
      </c>
      <c r="C40" s="122" t="str">
        <f>IFERROR(VLOOKUP(TblP22[[#This Row],[Factor]],Tbl_ListFactores[],MATCH(C$15,Tbl_ListFactores[#Headers],0),0),"")</f>
        <v/>
      </c>
      <c r="D40" s="122" t="str">
        <f>IFERROR(VLOOKUP(TblP22[[#This Row],[Factor]],Tbl_ListFactores[],MATCH(D$15,Tbl_ListFactores[#Headers],0),0),"")</f>
        <v/>
      </c>
      <c r="E40" s="253"/>
      <c r="F40" s="122" t="str">
        <f ca="1">IFERROR(VLOOKUP(TblP22[[#This Row],[Nivel]],INDIRECT(VLOOKUP(TblP22[[#This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IFERROR(VLOOKUP(TblP22[[#This Row],[Factor]],Tbl_ListFactores[],MATCH(B$15,Tbl_ListFactores[#Headers],0),0),"")</f>
        <v>zz</v>
      </c>
      <c r="C41" s="122" t="str">
        <f>IFERROR(VLOOKUP(TblP22[[#This Row],[Factor]],Tbl_ListFactores[],MATCH(C$15,Tbl_ListFactores[#Headers],0),0),"")</f>
        <v/>
      </c>
      <c r="D41" s="122" t="str">
        <f>IFERROR(VLOOKUP(TblP22[[#This Row],[Factor]],Tbl_ListFactores[],MATCH(D$15,Tbl_ListFactores[#Headers],0),0),"")</f>
        <v/>
      </c>
      <c r="E41" s="253"/>
      <c r="F41" s="122" t="str">
        <f ca="1">IFERROR(VLOOKUP(TblP22[[#This Row],[Nivel]],INDIRECT(VLOOKUP(TblP22[[#This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IFERROR(VLOOKUP(TblP22[[#This Row],[Factor]],Tbl_ListFactores[],MATCH(B$15,Tbl_ListFactores[#Headers],0),0),"")</f>
        <v>zz</v>
      </c>
      <c r="C42" s="122" t="str">
        <f>IFERROR(VLOOKUP(TblP22[[#This Row],[Factor]],Tbl_ListFactores[],MATCH(C$15,Tbl_ListFactores[#Headers],0),0),"")</f>
        <v/>
      </c>
      <c r="D42" s="122" t="str">
        <f>IFERROR(VLOOKUP(TblP22[[#This Row],[Factor]],Tbl_ListFactores[],MATCH(D$15,Tbl_ListFactores[#Headers],0),0),"")</f>
        <v/>
      </c>
      <c r="E42" s="253"/>
      <c r="F42" s="122" t="str">
        <f ca="1">IFERROR(VLOOKUP(TblP22[[#This Row],[Nivel]],INDIRECT(VLOOKUP(TblP22[[#This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IFERROR(VLOOKUP(TblP22[[#This Row],[Factor]],Tbl_ListFactores[],MATCH(B$15,Tbl_ListFactores[#Headers],0),0),"")</f>
        <v>zz</v>
      </c>
      <c r="C43" s="122" t="str">
        <f>IFERROR(VLOOKUP(TblP22[[#This Row],[Factor]],Tbl_ListFactores[],MATCH(C$15,Tbl_ListFactores[#Headers],0),0),"")</f>
        <v/>
      </c>
      <c r="D43" s="122" t="str">
        <f>IFERROR(VLOOKUP(TblP22[[#This Row],[Factor]],Tbl_ListFactores[],MATCH(D$15,Tbl_ListFactores[#Headers],0),0),"")</f>
        <v/>
      </c>
      <c r="E43" s="253"/>
      <c r="F43" s="122" t="str">
        <f ca="1">IFERROR(VLOOKUP(TblP22[[#This Row],[Nivel]],INDIRECT(VLOOKUP(TblP22[[#This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IFERROR(VLOOKUP(TblP22[[#This Row],[Factor]],Tbl_ListFactores[],MATCH(B$15,Tbl_ListFactores[#Headers],0),0),"")</f>
        <v>zz</v>
      </c>
      <c r="C44" s="122" t="str">
        <f>IFERROR(VLOOKUP(TblP22[[#This Row],[Factor]],Tbl_ListFactores[],MATCH(C$15,Tbl_ListFactores[#Headers],0),0),"")</f>
        <v/>
      </c>
      <c r="D44" s="122" t="str">
        <f>IFERROR(VLOOKUP(TblP22[[#This Row],[Factor]],Tbl_ListFactores[],MATCH(D$15,Tbl_ListFactores[#Headers],0),0),"")</f>
        <v/>
      </c>
      <c r="E44" s="253"/>
      <c r="F44" s="122" t="str">
        <f ca="1">IFERROR(VLOOKUP(TblP22[[#This Row],[Nivel]],INDIRECT(VLOOKUP(TblP22[[#This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IFERROR(VLOOKUP(TblP22[[#This Row],[Factor]],Tbl_ListFactores[],MATCH(B$15,Tbl_ListFactores[#Headers],0),0),"")</f>
        <v>zz</v>
      </c>
      <c r="C45" s="122" t="str">
        <f>IFERROR(VLOOKUP(TblP22[[#This Row],[Factor]],Tbl_ListFactores[],MATCH(C$15,Tbl_ListFactores[#Headers],0),0),"")</f>
        <v/>
      </c>
      <c r="D45" s="122" t="str">
        <f>IFERROR(VLOOKUP(TblP22[[#This Row],[Factor]],Tbl_ListFactores[],MATCH(D$15,Tbl_ListFactores[#Headers],0),0),"")</f>
        <v/>
      </c>
      <c r="E45" s="253"/>
      <c r="F45" s="122" t="str">
        <f ca="1">IFERROR(VLOOKUP(TblP22[[#This Row],[Nivel]],INDIRECT(VLOOKUP(TblP22[[#This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18" priority="2">
      <formula>AND($C16&lt;&gt;"",ISBLANK($E16),$D$1&lt;&gt;0)</formula>
    </cfRule>
  </conditionalFormatting>
  <conditionalFormatting sqref="B16:B45">
    <cfRule type="cellIs" dxfId="317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6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88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IF(AND(COUNTBLANK(TblP23[Nivel])&lt;&gt;COUNTBLANK(TblP23[Nombre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IFERROR(VLOOKUP(TblP23[[#This Row],[Factor]],Tbl_ListFactores[],MATCH(B$15,Tbl_ListFactores[#Headers],0),0),"")</f>
        <v>zz</v>
      </c>
      <c r="C16" s="122" t="str">
        <f>IFERROR(VLOOKUP(TblP23[[#This Row],[Factor]],Tbl_ListFactores[],MATCH(C$15,Tbl_ListFactores[#Headers],0),0),"")</f>
        <v/>
      </c>
      <c r="D16" s="122" t="str">
        <f>IFERROR(VLOOKUP(TblP23[[#This Row],[Factor]],Tbl_ListFactores[],MATCH(D$15,Tbl_ListFactores[#Headers],0),0),"")</f>
        <v/>
      </c>
      <c r="E16" s="253"/>
      <c r="F16" s="122" t="str">
        <f ca="1">IFERROR(VLOOKUP(TblP23[[#This Row],[Nivel]],INDIRECT(VLOOKUP(TblP23[[#This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IFERROR(VLOOKUP(TblP23[[#This Row],[Factor]],Tbl_ListFactores[],MATCH(B$15,Tbl_ListFactores[#Headers],0),0),"")</f>
        <v>zz</v>
      </c>
      <c r="C17" s="122" t="str">
        <f>IFERROR(VLOOKUP(TblP23[[#This Row],[Factor]],Tbl_ListFactores[],MATCH(C$15,Tbl_ListFactores[#Headers],0),0),"")</f>
        <v/>
      </c>
      <c r="D17" s="122" t="str">
        <f>IFERROR(VLOOKUP(TblP23[[#This Row],[Factor]],Tbl_ListFactores[],MATCH(D$15,Tbl_ListFactores[#Headers],0),0),"")</f>
        <v/>
      </c>
      <c r="E17" s="253"/>
      <c r="F17" s="122" t="str">
        <f ca="1">IFERROR(VLOOKUP(TblP23[[#This Row],[Nivel]],INDIRECT(VLOOKUP(TblP23[[#This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IFERROR(VLOOKUP(TblP23[[#This Row],[Factor]],Tbl_ListFactores[],MATCH(B$15,Tbl_ListFactores[#Headers],0),0),"")</f>
        <v>zz</v>
      </c>
      <c r="C18" s="122" t="str">
        <f>IFERROR(VLOOKUP(TblP23[[#This Row],[Factor]],Tbl_ListFactores[],MATCH(C$15,Tbl_ListFactores[#Headers],0),0),"")</f>
        <v/>
      </c>
      <c r="D18" s="122" t="str">
        <f>IFERROR(VLOOKUP(TblP23[[#This Row],[Factor]],Tbl_ListFactores[],MATCH(D$15,Tbl_ListFactores[#Headers],0),0),"")</f>
        <v/>
      </c>
      <c r="E18" s="253"/>
      <c r="F18" s="122" t="str">
        <f ca="1">IFERROR(VLOOKUP(TblP23[[#This Row],[Nivel]],INDIRECT(VLOOKUP(TblP23[[#This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IFERROR(VLOOKUP(TblP23[[#This Row],[Factor]],Tbl_ListFactores[],MATCH(B$15,Tbl_ListFactores[#Headers],0),0),"")</f>
        <v>zz</v>
      </c>
      <c r="C19" s="122" t="str">
        <f>IFERROR(VLOOKUP(TblP23[[#This Row],[Factor]],Tbl_ListFactores[],MATCH(C$15,Tbl_ListFactores[#Headers],0),0),"")</f>
        <v/>
      </c>
      <c r="D19" s="122" t="str">
        <f>IFERROR(VLOOKUP(TblP23[[#This Row],[Factor]],Tbl_ListFactores[],MATCH(D$15,Tbl_ListFactores[#Headers],0),0),"")</f>
        <v/>
      </c>
      <c r="E19" s="253"/>
      <c r="F19" s="122" t="str">
        <f ca="1">IFERROR(VLOOKUP(TblP23[[#This Row],[Nivel]],INDIRECT(VLOOKUP(TblP23[[#This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IFERROR(VLOOKUP(TblP23[[#This Row],[Factor]],Tbl_ListFactores[],MATCH(B$15,Tbl_ListFactores[#Headers],0),0),"")</f>
        <v>zz</v>
      </c>
      <c r="C20" s="122" t="str">
        <f>IFERROR(VLOOKUP(TblP23[[#This Row],[Factor]],Tbl_ListFactores[],MATCH(C$15,Tbl_ListFactores[#Headers],0),0),"")</f>
        <v/>
      </c>
      <c r="D20" s="122" t="str">
        <f>IFERROR(VLOOKUP(TblP23[[#This Row],[Factor]],Tbl_ListFactores[],MATCH(D$15,Tbl_ListFactores[#Headers],0),0),"")</f>
        <v/>
      </c>
      <c r="E20" s="253"/>
      <c r="F20" s="122" t="str">
        <f ca="1">IFERROR(VLOOKUP(TblP23[[#This Row],[Nivel]],INDIRECT(VLOOKUP(TblP23[[#This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IFERROR(VLOOKUP(TblP23[[#This Row],[Factor]],Tbl_ListFactores[],MATCH(B$15,Tbl_ListFactores[#Headers],0),0),"")</f>
        <v>zz</v>
      </c>
      <c r="C21" s="122" t="str">
        <f>IFERROR(VLOOKUP(TblP23[[#This Row],[Factor]],Tbl_ListFactores[],MATCH(C$15,Tbl_ListFactores[#Headers],0),0),"")</f>
        <v/>
      </c>
      <c r="D21" s="122" t="str">
        <f>IFERROR(VLOOKUP(TblP23[[#This Row],[Factor]],Tbl_ListFactores[],MATCH(D$15,Tbl_ListFactores[#Headers],0),0),"")</f>
        <v/>
      </c>
      <c r="E21" s="253"/>
      <c r="F21" s="122" t="str">
        <f ca="1">IFERROR(VLOOKUP(TblP23[[#This Row],[Nivel]],INDIRECT(VLOOKUP(TblP23[[#This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IFERROR(VLOOKUP(TblP23[[#This Row],[Factor]],Tbl_ListFactores[],MATCH(B$15,Tbl_ListFactores[#Headers],0),0),"")</f>
        <v>zz</v>
      </c>
      <c r="C22" s="122" t="str">
        <f>IFERROR(VLOOKUP(TblP23[[#This Row],[Factor]],Tbl_ListFactores[],MATCH(C$15,Tbl_ListFactores[#Headers],0),0),"")</f>
        <v/>
      </c>
      <c r="D22" s="122" t="str">
        <f>IFERROR(VLOOKUP(TblP23[[#This Row],[Factor]],Tbl_ListFactores[],MATCH(D$15,Tbl_ListFactores[#Headers],0),0),"")</f>
        <v/>
      </c>
      <c r="E22" s="253"/>
      <c r="F22" s="122" t="str">
        <f ca="1">IFERROR(VLOOKUP(TblP23[[#This Row],[Nivel]],INDIRECT(VLOOKUP(TblP23[[#This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IFERROR(VLOOKUP(TblP23[[#This Row],[Factor]],Tbl_ListFactores[],MATCH(B$15,Tbl_ListFactores[#Headers],0),0),"")</f>
        <v>zz</v>
      </c>
      <c r="C23" s="122" t="str">
        <f>IFERROR(VLOOKUP(TblP23[[#This Row],[Factor]],Tbl_ListFactores[],MATCH(C$15,Tbl_ListFactores[#Headers],0),0),"")</f>
        <v/>
      </c>
      <c r="D23" s="122" t="str">
        <f>IFERROR(VLOOKUP(TblP23[[#This Row],[Factor]],Tbl_ListFactores[],MATCH(D$15,Tbl_ListFactores[#Headers],0),0),"")</f>
        <v/>
      </c>
      <c r="E23" s="253"/>
      <c r="F23" s="122" t="str">
        <f ca="1">IFERROR(VLOOKUP(TblP23[[#This Row],[Nivel]],INDIRECT(VLOOKUP(TblP23[[#This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IFERROR(VLOOKUP(TblP23[[#This Row],[Factor]],Tbl_ListFactores[],MATCH(B$15,Tbl_ListFactores[#Headers],0),0),"")</f>
        <v>zz</v>
      </c>
      <c r="C24" s="122" t="str">
        <f>IFERROR(VLOOKUP(TblP23[[#This Row],[Factor]],Tbl_ListFactores[],MATCH(C$15,Tbl_ListFactores[#Headers],0),0),"")</f>
        <v/>
      </c>
      <c r="D24" s="122" t="str">
        <f>IFERROR(VLOOKUP(TblP23[[#This Row],[Factor]],Tbl_ListFactores[],MATCH(D$15,Tbl_ListFactores[#Headers],0),0),"")</f>
        <v/>
      </c>
      <c r="E24" s="253"/>
      <c r="F24" s="122" t="str">
        <f ca="1">IFERROR(VLOOKUP(TblP23[[#This Row],[Nivel]],INDIRECT(VLOOKUP(TblP23[[#This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IFERROR(VLOOKUP(TblP23[[#This Row],[Factor]],Tbl_ListFactores[],MATCH(B$15,Tbl_ListFactores[#Headers],0),0),"")</f>
        <v>zz</v>
      </c>
      <c r="C25" s="122" t="str">
        <f>IFERROR(VLOOKUP(TblP23[[#This Row],[Factor]],Tbl_ListFactores[],MATCH(C$15,Tbl_ListFactores[#Headers],0),0),"")</f>
        <v/>
      </c>
      <c r="D25" s="122" t="str">
        <f>IFERROR(VLOOKUP(TblP23[[#This Row],[Factor]],Tbl_ListFactores[],MATCH(D$15,Tbl_ListFactores[#Headers],0),0),"")</f>
        <v/>
      </c>
      <c r="E25" s="253"/>
      <c r="F25" s="122" t="str">
        <f ca="1">IFERROR(VLOOKUP(TblP23[[#This Row],[Nivel]],INDIRECT(VLOOKUP(TblP23[[#This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IFERROR(VLOOKUP(TblP23[[#This Row],[Factor]],Tbl_ListFactores[],MATCH(B$15,Tbl_ListFactores[#Headers],0),0),"")</f>
        <v>zz</v>
      </c>
      <c r="C26" s="122" t="str">
        <f>IFERROR(VLOOKUP(TblP23[[#This Row],[Factor]],Tbl_ListFactores[],MATCH(C$15,Tbl_ListFactores[#Headers],0),0),"")</f>
        <v/>
      </c>
      <c r="D26" s="122" t="str">
        <f>IFERROR(VLOOKUP(TblP23[[#This Row],[Factor]],Tbl_ListFactores[],MATCH(D$15,Tbl_ListFactores[#Headers],0),0),"")</f>
        <v/>
      </c>
      <c r="E26" s="253"/>
      <c r="F26" s="122" t="str">
        <f ca="1">IFERROR(VLOOKUP(TblP23[[#This Row],[Nivel]],INDIRECT(VLOOKUP(TblP23[[#This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IFERROR(VLOOKUP(TblP23[[#This Row],[Factor]],Tbl_ListFactores[],MATCH(B$15,Tbl_ListFactores[#Headers],0),0),"")</f>
        <v>zz</v>
      </c>
      <c r="C27" s="122" t="str">
        <f>IFERROR(VLOOKUP(TblP23[[#This Row],[Factor]],Tbl_ListFactores[],MATCH(C$15,Tbl_ListFactores[#Headers],0),0),"")</f>
        <v/>
      </c>
      <c r="D27" s="122" t="str">
        <f>IFERROR(VLOOKUP(TblP23[[#This Row],[Factor]],Tbl_ListFactores[],MATCH(D$15,Tbl_ListFactores[#Headers],0),0),"")</f>
        <v/>
      </c>
      <c r="E27" s="253"/>
      <c r="F27" s="122" t="str">
        <f ca="1">IFERROR(VLOOKUP(TblP23[[#This Row],[Nivel]],INDIRECT(VLOOKUP(TblP23[[#This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IFERROR(VLOOKUP(TblP23[[#This Row],[Factor]],Tbl_ListFactores[],MATCH(B$15,Tbl_ListFactores[#Headers],0),0),"")</f>
        <v>zz</v>
      </c>
      <c r="C28" s="122" t="str">
        <f>IFERROR(VLOOKUP(TblP23[[#This Row],[Factor]],Tbl_ListFactores[],MATCH(C$15,Tbl_ListFactores[#Headers],0),0),"")</f>
        <v/>
      </c>
      <c r="D28" s="122" t="str">
        <f>IFERROR(VLOOKUP(TblP23[[#This Row],[Factor]],Tbl_ListFactores[],MATCH(D$15,Tbl_ListFactores[#Headers],0),0),"")</f>
        <v/>
      </c>
      <c r="E28" s="253"/>
      <c r="F28" s="122" t="str">
        <f ca="1">IFERROR(VLOOKUP(TblP23[[#This Row],[Nivel]],INDIRECT(VLOOKUP(TblP23[[#This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IFERROR(VLOOKUP(TblP23[[#This Row],[Factor]],Tbl_ListFactores[],MATCH(B$15,Tbl_ListFactores[#Headers],0),0),"")</f>
        <v>zz</v>
      </c>
      <c r="C29" s="122" t="str">
        <f>IFERROR(VLOOKUP(TblP23[[#This Row],[Factor]],Tbl_ListFactores[],MATCH(C$15,Tbl_ListFactores[#Headers],0),0),"")</f>
        <v/>
      </c>
      <c r="D29" s="122" t="str">
        <f>IFERROR(VLOOKUP(TblP23[[#This Row],[Factor]],Tbl_ListFactores[],MATCH(D$15,Tbl_ListFactores[#Headers],0),0),"")</f>
        <v/>
      </c>
      <c r="E29" s="253"/>
      <c r="F29" s="122" t="str">
        <f ca="1">IFERROR(VLOOKUP(TblP23[[#This Row],[Nivel]],INDIRECT(VLOOKUP(TblP23[[#This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IFERROR(VLOOKUP(TblP23[[#This Row],[Factor]],Tbl_ListFactores[],MATCH(B$15,Tbl_ListFactores[#Headers],0),0),"")</f>
        <v>zz</v>
      </c>
      <c r="C30" s="122" t="str">
        <f>IFERROR(VLOOKUP(TblP23[[#This Row],[Factor]],Tbl_ListFactores[],MATCH(C$15,Tbl_ListFactores[#Headers],0),0),"")</f>
        <v/>
      </c>
      <c r="D30" s="122" t="str">
        <f>IFERROR(VLOOKUP(TblP23[[#This Row],[Factor]],Tbl_ListFactores[],MATCH(D$15,Tbl_ListFactores[#Headers],0),0),"")</f>
        <v/>
      </c>
      <c r="E30" s="253"/>
      <c r="F30" s="122" t="str">
        <f ca="1">IFERROR(VLOOKUP(TblP23[[#This Row],[Nivel]],INDIRECT(VLOOKUP(TblP23[[#This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IFERROR(VLOOKUP(TblP23[[#This Row],[Factor]],Tbl_ListFactores[],MATCH(B$15,Tbl_ListFactores[#Headers],0),0),"")</f>
        <v>zz</v>
      </c>
      <c r="C31" s="122" t="str">
        <f>IFERROR(VLOOKUP(TblP23[[#This Row],[Factor]],Tbl_ListFactores[],MATCH(C$15,Tbl_ListFactores[#Headers],0),0),"")</f>
        <v/>
      </c>
      <c r="D31" s="122" t="str">
        <f>IFERROR(VLOOKUP(TblP23[[#This Row],[Factor]],Tbl_ListFactores[],MATCH(D$15,Tbl_ListFactores[#Headers],0),0),"")</f>
        <v/>
      </c>
      <c r="E31" s="253"/>
      <c r="F31" s="122" t="str">
        <f ca="1">IFERROR(VLOOKUP(TblP23[[#This Row],[Nivel]],INDIRECT(VLOOKUP(TblP23[[#This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IFERROR(VLOOKUP(TblP23[[#This Row],[Factor]],Tbl_ListFactores[],MATCH(B$15,Tbl_ListFactores[#Headers],0),0),"")</f>
        <v>zz</v>
      </c>
      <c r="C32" s="122" t="str">
        <f>IFERROR(VLOOKUP(TblP23[[#This Row],[Factor]],Tbl_ListFactores[],MATCH(C$15,Tbl_ListFactores[#Headers],0),0),"")</f>
        <v/>
      </c>
      <c r="D32" s="122" t="str">
        <f>IFERROR(VLOOKUP(TblP23[[#This Row],[Factor]],Tbl_ListFactores[],MATCH(D$15,Tbl_ListFactores[#Headers],0),0),"")</f>
        <v/>
      </c>
      <c r="E32" s="253"/>
      <c r="F32" s="122" t="str">
        <f ca="1">IFERROR(VLOOKUP(TblP23[[#This Row],[Nivel]],INDIRECT(VLOOKUP(TblP23[[#This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IFERROR(VLOOKUP(TblP23[[#This Row],[Factor]],Tbl_ListFactores[],MATCH(B$15,Tbl_ListFactores[#Headers],0),0),"")</f>
        <v>zz</v>
      </c>
      <c r="C33" s="122" t="str">
        <f>IFERROR(VLOOKUP(TblP23[[#This Row],[Factor]],Tbl_ListFactores[],MATCH(C$15,Tbl_ListFactores[#Headers],0),0),"")</f>
        <v/>
      </c>
      <c r="D33" s="122" t="str">
        <f>IFERROR(VLOOKUP(TblP23[[#This Row],[Factor]],Tbl_ListFactores[],MATCH(D$15,Tbl_ListFactores[#Headers],0),0),"")</f>
        <v/>
      </c>
      <c r="E33" s="253"/>
      <c r="F33" s="122" t="str">
        <f ca="1">IFERROR(VLOOKUP(TblP23[[#This Row],[Nivel]],INDIRECT(VLOOKUP(TblP23[[#This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IFERROR(VLOOKUP(TblP23[[#This Row],[Factor]],Tbl_ListFactores[],MATCH(B$15,Tbl_ListFactores[#Headers],0),0),"")</f>
        <v>zz</v>
      </c>
      <c r="C34" s="122" t="str">
        <f>IFERROR(VLOOKUP(TblP23[[#This Row],[Factor]],Tbl_ListFactores[],MATCH(C$15,Tbl_ListFactores[#Headers],0),0),"")</f>
        <v/>
      </c>
      <c r="D34" s="122" t="str">
        <f>IFERROR(VLOOKUP(TblP23[[#This Row],[Factor]],Tbl_ListFactores[],MATCH(D$15,Tbl_ListFactores[#Headers],0),0),"")</f>
        <v/>
      </c>
      <c r="E34" s="253"/>
      <c r="F34" s="122" t="str">
        <f ca="1">IFERROR(VLOOKUP(TblP23[[#This Row],[Nivel]],INDIRECT(VLOOKUP(TblP23[[#This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IFERROR(VLOOKUP(TblP23[[#This Row],[Factor]],Tbl_ListFactores[],MATCH(B$15,Tbl_ListFactores[#Headers],0),0),"")</f>
        <v>zz</v>
      </c>
      <c r="C35" s="122" t="str">
        <f>IFERROR(VLOOKUP(TblP23[[#This Row],[Factor]],Tbl_ListFactores[],MATCH(C$15,Tbl_ListFactores[#Headers],0),0),"")</f>
        <v/>
      </c>
      <c r="D35" s="122" t="str">
        <f>IFERROR(VLOOKUP(TblP23[[#This Row],[Factor]],Tbl_ListFactores[],MATCH(D$15,Tbl_ListFactores[#Headers],0),0),"")</f>
        <v/>
      </c>
      <c r="E35" s="253"/>
      <c r="F35" s="122" t="str">
        <f ca="1">IFERROR(VLOOKUP(TblP23[[#This Row],[Nivel]],INDIRECT(VLOOKUP(TblP23[[#This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IFERROR(VLOOKUP(TblP23[[#This Row],[Factor]],Tbl_ListFactores[],MATCH(B$15,Tbl_ListFactores[#Headers],0),0),"")</f>
        <v>zz</v>
      </c>
      <c r="C36" s="122" t="str">
        <f>IFERROR(VLOOKUP(TblP23[[#This Row],[Factor]],Tbl_ListFactores[],MATCH(C$15,Tbl_ListFactores[#Headers],0),0),"")</f>
        <v/>
      </c>
      <c r="D36" s="122" t="str">
        <f>IFERROR(VLOOKUP(TblP23[[#This Row],[Factor]],Tbl_ListFactores[],MATCH(D$15,Tbl_ListFactores[#Headers],0),0),"")</f>
        <v/>
      </c>
      <c r="E36" s="253"/>
      <c r="F36" s="122" t="str">
        <f ca="1">IFERROR(VLOOKUP(TblP23[[#This Row],[Nivel]],INDIRECT(VLOOKUP(TblP23[[#This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IFERROR(VLOOKUP(TblP23[[#This Row],[Factor]],Tbl_ListFactores[],MATCH(B$15,Tbl_ListFactores[#Headers],0),0),"")</f>
        <v>zz</v>
      </c>
      <c r="C37" s="122" t="str">
        <f>IFERROR(VLOOKUP(TblP23[[#This Row],[Factor]],Tbl_ListFactores[],MATCH(C$15,Tbl_ListFactores[#Headers],0),0),"")</f>
        <v/>
      </c>
      <c r="D37" s="122" t="str">
        <f>IFERROR(VLOOKUP(TblP23[[#This Row],[Factor]],Tbl_ListFactores[],MATCH(D$15,Tbl_ListFactores[#Headers],0),0),"")</f>
        <v/>
      </c>
      <c r="E37" s="253"/>
      <c r="F37" s="122" t="str">
        <f ca="1">IFERROR(VLOOKUP(TblP23[[#This Row],[Nivel]],INDIRECT(VLOOKUP(TblP23[[#This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IFERROR(VLOOKUP(TblP23[[#This Row],[Factor]],Tbl_ListFactores[],MATCH(B$15,Tbl_ListFactores[#Headers],0),0),"")</f>
        <v>zz</v>
      </c>
      <c r="C38" s="122" t="str">
        <f>IFERROR(VLOOKUP(TblP23[[#This Row],[Factor]],Tbl_ListFactores[],MATCH(C$15,Tbl_ListFactores[#Headers],0),0),"")</f>
        <v/>
      </c>
      <c r="D38" s="122" t="str">
        <f>IFERROR(VLOOKUP(TblP23[[#This Row],[Factor]],Tbl_ListFactores[],MATCH(D$15,Tbl_ListFactores[#Headers],0),0),"")</f>
        <v/>
      </c>
      <c r="E38" s="253"/>
      <c r="F38" s="122" t="str">
        <f ca="1">IFERROR(VLOOKUP(TblP23[[#This Row],[Nivel]],INDIRECT(VLOOKUP(TblP23[[#This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IFERROR(VLOOKUP(TblP23[[#This Row],[Factor]],Tbl_ListFactores[],MATCH(B$15,Tbl_ListFactores[#Headers],0),0),"")</f>
        <v>zz</v>
      </c>
      <c r="C39" s="122" t="str">
        <f>IFERROR(VLOOKUP(TblP23[[#This Row],[Factor]],Tbl_ListFactores[],MATCH(C$15,Tbl_ListFactores[#Headers],0),0),"")</f>
        <v/>
      </c>
      <c r="D39" s="122" t="str">
        <f>IFERROR(VLOOKUP(TblP23[[#This Row],[Factor]],Tbl_ListFactores[],MATCH(D$15,Tbl_ListFactores[#Headers],0),0),"")</f>
        <v/>
      </c>
      <c r="E39" s="253"/>
      <c r="F39" s="122" t="str">
        <f ca="1">IFERROR(VLOOKUP(TblP23[[#This Row],[Nivel]],INDIRECT(VLOOKUP(TblP23[[#This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IFERROR(VLOOKUP(TblP23[[#This Row],[Factor]],Tbl_ListFactores[],MATCH(B$15,Tbl_ListFactores[#Headers],0),0),"")</f>
        <v>zz</v>
      </c>
      <c r="C40" s="122" t="str">
        <f>IFERROR(VLOOKUP(TblP23[[#This Row],[Factor]],Tbl_ListFactores[],MATCH(C$15,Tbl_ListFactores[#Headers],0),0),"")</f>
        <v/>
      </c>
      <c r="D40" s="122" t="str">
        <f>IFERROR(VLOOKUP(TblP23[[#This Row],[Factor]],Tbl_ListFactores[],MATCH(D$15,Tbl_ListFactores[#Headers],0),0),"")</f>
        <v/>
      </c>
      <c r="E40" s="253"/>
      <c r="F40" s="122" t="str">
        <f ca="1">IFERROR(VLOOKUP(TblP23[[#This Row],[Nivel]],INDIRECT(VLOOKUP(TblP23[[#This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IFERROR(VLOOKUP(TblP23[[#This Row],[Factor]],Tbl_ListFactores[],MATCH(B$15,Tbl_ListFactores[#Headers],0),0),"")</f>
        <v>zz</v>
      </c>
      <c r="C41" s="122" t="str">
        <f>IFERROR(VLOOKUP(TblP23[[#This Row],[Factor]],Tbl_ListFactores[],MATCH(C$15,Tbl_ListFactores[#Headers],0),0),"")</f>
        <v/>
      </c>
      <c r="D41" s="122" t="str">
        <f>IFERROR(VLOOKUP(TblP23[[#This Row],[Factor]],Tbl_ListFactores[],MATCH(D$15,Tbl_ListFactores[#Headers],0),0),"")</f>
        <v/>
      </c>
      <c r="E41" s="253"/>
      <c r="F41" s="122" t="str">
        <f ca="1">IFERROR(VLOOKUP(TblP23[[#This Row],[Nivel]],INDIRECT(VLOOKUP(TblP23[[#This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IFERROR(VLOOKUP(TblP23[[#This Row],[Factor]],Tbl_ListFactores[],MATCH(B$15,Tbl_ListFactores[#Headers],0),0),"")</f>
        <v>zz</v>
      </c>
      <c r="C42" s="122" t="str">
        <f>IFERROR(VLOOKUP(TblP23[[#This Row],[Factor]],Tbl_ListFactores[],MATCH(C$15,Tbl_ListFactores[#Headers],0),0),"")</f>
        <v/>
      </c>
      <c r="D42" s="122" t="str">
        <f>IFERROR(VLOOKUP(TblP23[[#This Row],[Factor]],Tbl_ListFactores[],MATCH(D$15,Tbl_ListFactores[#Headers],0),0),"")</f>
        <v/>
      </c>
      <c r="E42" s="253"/>
      <c r="F42" s="122" t="str">
        <f ca="1">IFERROR(VLOOKUP(TblP23[[#This Row],[Nivel]],INDIRECT(VLOOKUP(TblP23[[#This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IFERROR(VLOOKUP(TblP23[[#This Row],[Factor]],Tbl_ListFactores[],MATCH(B$15,Tbl_ListFactores[#Headers],0),0),"")</f>
        <v>zz</v>
      </c>
      <c r="C43" s="122" t="str">
        <f>IFERROR(VLOOKUP(TblP23[[#This Row],[Factor]],Tbl_ListFactores[],MATCH(C$15,Tbl_ListFactores[#Headers],0),0),"")</f>
        <v/>
      </c>
      <c r="D43" s="122" t="str">
        <f>IFERROR(VLOOKUP(TblP23[[#This Row],[Factor]],Tbl_ListFactores[],MATCH(D$15,Tbl_ListFactores[#Headers],0),0),"")</f>
        <v/>
      </c>
      <c r="E43" s="253"/>
      <c r="F43" s="122" t="str">
        <f ca="1">IFERROR(VLOOKUP(TblP23[[#This Row],[Nivel]],INDIRECT(VLOOKUP(TblP23[[#This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IFERROR(VLOOKUP(TblP23[[#This Row],[Factor]],Tbl_ListFactores[],MATCH(B$15,Tbl_ListFactores[#Headers],0),0),"")</f>
        <v>zz</v>
      </c>
      <c r="C44" s="122" t="str">
        <f>IFERROR(VLOOKUP(TblP23[[#This Row],[Factor]],Tbl_ListFactores[],MATCH(C$15,Tbl_ListFactores[#Headers],0),0),"")</f>
        <v/>
      </c>
      <c r="D44" s="122" t="str">
        <f>IFERROR(VLOOKUP(TblP23[[#This Row],[Factor]],Tbl_ListFactores[],MATCH(D$15,Tbl_ListFactores[#Headers],0),0),"")</f>
        <v/>
      </c>
      <c r="E44" s="253"/>
      <c r="F44" s="122" t="str">
        <f ca="1">IFERROR(VLOOKUP(TblP23[[#This Row],[Nivel]],INDIRECT(VLOOKUP(TblP23[[#This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IFERROR(VLOOKUP(TblP23[[#This Row],[Factor]],Tbl_ListFactores[],MATCH(B$15,Tbl_ListFactores[#Headers],0),0),"")</f>
        <v>zz</v>
      </c>
      <c r="C45" s="122" t="str">
        <f>IFERROR(VLOOKUP(TblP23[[#This Row],[Factor]],Tbl_ListFactores[],MATCH(C$15,Tbl_ListFactores[#Headers],0),0),"")</f>
        <v/>
      </c>
      <c r="D45" s="122" t="str">
        <f>IFERROR(VLOOKUP(TblP23[[#This Row],[Factor]],Tbl_ListFactores[],MATCH(D$15,Tbl_ListFactores[#Headers],0),0),"")</f>
        <v/>
      </c>
      <c r="E45" s="253"/>
      <c r="F45" s="122" t="str">
        <f ca="1">IFERROR(VLOOKUP(TblP23[[#This Row],[Nivel]],INDIRECT(VLOOKUP(TblP23[[#This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07" priority="2">
      <formula>AND($C16&lt;&gt;"",ISBLANK($E16),$D$1&lt;&gt;0)</formula>
    </cfRule>
  </conditionalFormatting>
  <conditionalFormatting sqref="B16:B45">
    <cfRule type="cellIs" dxfId="306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7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89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IF(AND(COUNTBLANK(TblP24[Nivel])&lt;&gt;COUNTBLANK(TblP24[Nombre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IFERROR(VLOOKUP(TblP24[[#This Row],[Factor]],Tbl_ListFactores[],MATCH(B$15,Tbl_ListFactores[#Headers],0),0),"")</f>
        <v>zz</v>
      </c>
      <c r="C16" s="122" t="str">
        <f>IFERROR(VLOOKUP(TblP24[[#This Row],[Factor]],Tbl_ListFactores[],MATCH(C$15,Tbl_ListFactores[#Headers],0),0),"")</f>
        <v/>
      </c>
      <c r="D16" s="122" t="str">
        <f>IFERROR(VLOOKUP(TblP24[[#This Row],[Factor]],Tbl_ListFactores[],MATCH(D$15,Tbl_ListFactores[#Headers],0),0),"")</f>
        <v/>
      </c>
      <c r="E16" s="253"/>
      <c r="F16" s="122" t="str">
        <f ca="1">IFERROR(VLOOKUP(TblP24[[#This Row],[Nivel]],INDIRECT(VLOOKUP(TblP24[[#This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IFERROR(VLOOKUP(TblP24[[#This Row],[Factor]],Tbl_ListFactores[],MATCH(B$15,Tbl_ListFactores[#Headers],0),0),"")</f>
        <v>zz</v>
      </c>
      <c r="C17" s="122" t="str">
        <f>IFERROR(VLOOKUP(TblP24[[#This Row],[Factor]],Tbl_ListFactores[],MATCH(C$15,Tbl_ListFactores[#Headers],0),0),"")</f>
        <v/>
      </c>
      <c r="D17" s="122" t="str">
        <f>IFERROR(VLOOKUP(TblP24[[#This Row],[Factor]],Tbl_ListFactores[],MATCH(D$15,Tbl_ListFactores[#Headers],0),0),"")</f>
        <v/>
      </c>
      <c r="E17" s="253"/>
      <c r="F17" s="122" t="str">
        <f ca="1">IFERROR(VLOOKUP(TblP24[[#This Row],[Nivel]],INDIRECT(VLOOKUP(TblP24[[#This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IFERROR(VLOOKUP(TblP24[[#This Row],[Factor]],Tbl_ListFactores[],MATCH(B$15,Tbl_ListFactores[#Headers],0),0),"")</f>
        <v>zz</v>
      </c>
      <c r="C18" s="122" t="str">
        <f>IFERROR(VLOOKUP(TblP24[[#This Row],[Factor]],Tbl_ListFactores[],MATCH(C$15,Tbl_ListFactores[#Headers],0),0),"")</f>
        <v/>
      </c>
      <c r="D18" s="122" t="str">
        <f>IFERROR(VLOOKUP(TblP24[[#This Row],[Factor]],Tbl_ListFactores[],MATCH(D$15,Tbl_ListFactores[#Headers],0),0),"")</f>
        <v/>
      </c>
      <c r="E18" s="253"/>
      <c r="F18" s="122" t="str">
        <f ca="1">IFERROR(VLOOKUP(TblP24[[#This Row],[Nivel]],INDIRECT(VLOOKUP(TblP24[[#This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IFERROR(VLOOKUP(TblP24[[#This Row],[Factor]],Tbl_ListFactores[],MATCH(B$15,Tbl_ListFactores[#Headers],0),0),"")</f>
        <v>zz</v>
      </c>
      <c r="C19" s="122" t="str">
        <f>IFERROR(VLOOKUP(TblP24[[#This Row],[Factor]],Tbl_ListFactores[],MATCH(C$15,Tbl_ListFactores[#Headers],0),0),"")</f>
        <v/>
      </c>
      <c r="D19" s="122" t="str">
        <f>IFERROR(VLOOKUP(TblP24[[#This Row],[Factor]],Tbl_ListFactores[],MATCH(D$15,Tbl_ListFactores[#Headers],0),0),"")</f>
        <v/>
      </c>
      <c r="E19" s="253"/>
      <c r="F19" s="122" t="str">
        <f ca="1">IFERROR(VLOOKUP(TblP24[[#This Row],[Nivel]],INDIRECT(VLOOKUP(TblP24[[#This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IFERROR(VLOOKUP(TblP24[[#This Row],[Factor]],Tbl_ListFactores[],MATCH(B$15,Tbl_ListFactores[#Headers],0),0),"")</f>
        <v>zz</v>
      </c>
      <c r="C20" s="122" t="str">
        <f>IFERROR(VLOOKUP(TblP24[[#This Row],[Factor]],Tbl_ListFactores[],MATCH(C$15,Tbl_ListFactores[#Headers],0),0),"")</f>
        <v/>
      </c>
      <c r="D20" s="122" t="str">
        <f>IFERROR(VLOOKUP(TblP24[[#This Row],[Factor]],Tbl_ListFactores[],MATCH(D$15,Tbl_ListFactores[#Headers],0),0),"")</f>
        <v/>
      </c>
      <c r="E20" s="253"/>
      <c r="F20" s="122" t="str">
        <f ca="1">IFERROR(VLOOKUP(TblP24[[#This Row],[Nivel]],INDIRECT(VLOOKUP(TblP24[[#This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IFERROR(VLOOKUP(TblP24[[#This Row],[Factor]],Tbl_ListFactores[],MATCH(B$15,Tbl_ListFactores[#Headers],0),0),"")</f>
        <v>zz</v>
      </c>
      <c r="C21" s="122" t="str">
        <f>IFERROR(VLOOKUP(TblP24[[#This Row],[Factor]],Tbl_ListFactores[],MATCH(C$15,Tbl_ListFactores[#Headers],0),0),"")</f>
        <v/>
      </c>
      <c r="D21" s="122" t="str">
        <f>IFERROR(VLOOKUP(TblP24[[#This Row],[Factor]],Tbl_ListFactores[],MATCH(D$15,Tbl_ListFactores[#Headers],0),0),"")</f>
        <v/>
      </c>
      <c r="E21" s="253"/>
      <c r="F21" s="122" t="str">
        <f ca="1">IFERROR(VLOOKUP(TblP24[[#This Row],[Nivel]],INDIRECT(VLOOKUP(TblP24[[#This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IFERROR(VLOOKUP(TblP24[[#This Row],[Factor]],Tbl_ListFactores[],MATCH(B$15,Tbl_ListFactores[#Headers],0),0),"")</f>
        <v>zz</v>
      </c>
      <c r="C22" s="122" t="str">
        <f>IFERROR(VLOOKUP(TblP24[[#This Row],[Factor]],Tbl_ListFactores[],MATCH(C$15,Tbl_ListFactores[#Headers],0),0),"")</f>
        <v/>
      </c>
      <c r="D22" s="122" t="str">
        <f>IFERROR(VLOOKUP(TblP24[[#This Row],[Factor]],Tbl_ListFactores[],MATCH(D$15,Tbl_ListFactores[#Headers],0),0),"")</f>
        <v/>
      </c>
      <c r="E22" s="253"/>
      <c r="F22" s="122" t="str">
        <f ca="1">IFERROR(VLOOKUP(TblP24[[#This Row],[Nivel]],INDIRECT(VLOOKUP(TblP24[[#This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IFERROR(VLOOKUP(TblP24[[#This Row],[Factor]],Tbl_ListFactores[],MATCH(B$15,Tbl_ListFactores[#Headers],0),0),"")</f>
        <v>zz</v>
      </c>
      <c r="C23" s="122" t="str">
        <f>IFERROR(VLOOKUP(TblP24[[#This Row],[Factor]],Tbl_ListFactores[],MATCH(C$15,Tbl_ListFactores[#Headers],0),0),"")</f>
        <v/>
      </c>
      <c r="D23" s="122" t="str">
        <f>IFERROR(VLOOKUP(TblP24[[#This Row],[Factor]],Tbl_ListFactores[],MATCH(D$15,Tbl_ListFactores[#Headers],0),0),"")</f>
        <v/>
      </c>
      <c r="E23" s="253"/>
      <c r="F23" s="122" t="str">
        <f ca="1">IFERROR(VLOOKUP(TblP24[[#This Row],[Nivel]],INDIRECT(VLOOKUP(TblP24[[#This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IFERROR(VLOOKUP(TblP24[[#This Row],[Factor]],Tbl_ListFactores[],MATCH(B$15,Tbl_ListFactores[#Headers],0),0),"")</f>
        <v>zz</v>
      </c>
      <c r="C24" s="122" t="str">
        <f>IFERROR(VLOOKUP(TblP24[[#This Row],[Factor]],Tbl_ListFactores[],MATCH(C$15,Tbl_ListFactores[#Headers],0),0),"")</f>
        <v/>
      </c>
      <c r="D24" s="122" t="str">
        <f>IFERROR(VLOOKUP(TblP24[[#This Row],[Factor]],Tbl_ListFactores[],MATCH(D$15,Tbl_ListFactores[#Headers],0),0),"")</f>
        <v/>
      </c>
      <c r="E24" s="253"/>
      <c r="F24" s="122" t="str">
        <f ca="1">IFERROR(VLOOKUP(TblP24[[#This Row],[Nivel]],INDIRECT(VLOOKUP(TblP24[[#This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IFERROR(VLOOKUP(TblP24[[#This Row],[Factor]],Tbl_ListFactores[],MATCH(B$15,Tbl_ListFactores[#Headers],0),0),"")</f>
        <v>zz</v>
      </c>
      <c r="C25" s="122" t="str">
        <f>IFERROR(VLOOKUP(TblP24[[#This Row],[Factor]],Tbl_ListFactores[],MATCH(C$15,Tbl_ListFactores[#Headers],0),0),"")</f>
        <v/>
      </c>
      <c r="D25" s="122" t="str">
        <f>IFERROR(VLOOKUP(TblP24[[#This Row],[Factor]],Tbl_ListFactores[],MATCH(D$15,Tbl_ListFactores[#Headers],0),0),"")</f>
        <v/>
      </c>
      <c r="E25" s="253"/>
      <c r="F25" s="122" t="str">
        <f ca="1">IFERROR(VLOOKUP(TblP24[[#This Row],[Nivel]],INDIRECT(VLOOKUP(TblP24[[#This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IFERROR(VLOOKUP(TblP24[[#This Row],[Factor]],Tbl_ListFactores[],MATCH(B$15,Tbl_ListFactores[#Headers],0),0),"")</f>
        <v>zz</v>
      </c>
      <c r="C26" s="122" t="str">
        <f>IFERROR(VLOOKUP(TblP24[[#This Row],[Factor]],Tbl_ListFactores[],MATCH(C$15,Tbl_ListFactores[#Headers],0),0),"")</f>
        <v/>
      </c>
      <c r="D26" s="122" t="str">
        <f>IFERROR(VLOOKUP(TblP24[[#This Row],[Factor]],Tbl_ListFactores[],MATCH(D$15,Tbl_ListFactores[#Headers],0),0),"")</f>
        <v/>
      </c>
      <c r="E26" s="253"/>
      <c r="F26" s="122" t="str">
        <f ca="1">IFERROR(VLOOKUP(TblP24[[#This Row],[Nivel]],INDIRECT(VLOOKUP(TblP24[[#This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IFERROR(VLOOKUP(TblP24[[#This Row],[Factor]],Tbl_ListFactores[],MATCH(B$15,Tbl_ListFactores[#Headers],0),0),"")</f>
        <v>zz</v>
      </c>
      <c r="C27" s="122" t="str">
        <f>IFERROR(VLOOKUP(TblP24[[#This Row],[Factor]],Tbl_ListFactores[],MATCH(C$15,Tbl_ListFactores[#Headers],0),0),"")</f>
        <v/>
      </c>
      <c r="D27" s="122" t="str">
        <f>IFERROR(VLOOKUP(TblP24[[#This Row],[Factor]],Tbl_ListFactores[],MATCH(D$15,Tbl_ListFactores[#Headers],0),0),"")</f>
        <v/>
      </c>
      <c r="E27" s="253"/>
      <c r="F27" s="122" t="str">
        <f ca="1">IFERROR(VLOOKUP(TblP24[[#This Row],[Nivel]],INDIRECT(VLOOKUP(TblP24[[#This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IFERROR(VLOOKUP(TblP24[[#This Row],[Factor]],Tbl_ListFactores[],MATCH(B$15,Tbl_ListFactores[#Headers],0),0),"")</f>
        <v>zz</v>
      </c>
      <c r="C28" s="122" t="str">
        <f>IFERROR(VLOOKUP(TblP24[[#This Row],[Factor]],Tbl_ListFactores[],MATCH(C$15,Tbl_ListFactores[#Headers],0),0),"")</f>
        <v/>
      </c>
      <c r="D28" s="122" t="str">
        <f>IFERROR(VLOOKUP(TblP24[[#This Row],[Factor]],Tbl_ListFactores[],MATCH(D$15,Tbl_ListFactores[#Headers],0),0),"")</f>
        <v/>
      </c>
      <c r="E28" s="253"/>
      <c r="F28" s="122" t="str">
        <f ca="1">IFERROR(VLOOKUP(TblP24[[#This Row],[Nivel]],INDIRECT(VLOOKUP(TblP24[[#This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IFERROR(VLOOKUP(TblP24[[#This Row],[Factor]],Tbl_ListFactores[],MATCH(B$15,Tbl_ListFactores[#Headers],0),0),"")</f>
        <v>zz</v>
      </c>
      <c r="C29" s="122" t="str">
        <f>IFERROR(VLOOKUP(TblP24[[#This Row],[Factor]],Tbl_ListFactores[],MATCH(C$15,Tbl_ListFactores[#Headers],0),0),"")</f>
        <v/>
      </c>
      <c r="D29" s="122" t="str">
        <f>IFERROR(VLOOKUP(TblP24[[#This Row],[Factor]],Tbl_ListFactores[],MATCH(D$15,Tbl_ListFactores[#Headers],0),0),"")</f>
        <v/>
      </c>
      <c r="E29" s="253"/>
      <c r="F29" s="122" t="str">
        <f ca="1">IFERROR(VLOOKUP(TblP24[[#This Row],[Nivel]],INDIRECT(VLOOKUP(TblP24[[#This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IFERROR(VLOOKUP(TblP24[[#This Row],[Factor]],Tbl_ListFactores[],MATCH(B$15,Tbl_ListFactores[#Headers],0),0),"")</f>
        <v>zz</v>
      </c>
      <c r="C30" s="122" t="str">
        <f>IFERROR(VLOOKUP(TblP24[[#This Row],[Factor]],Tbl_ListFactores[],MATCH(C$15,Tbl_ListFactores[#Headers],0),0),"")</f>
        <v/>
      </c>
      <c r="D30" s="122" t="str">
        <f>IFERROR(VLOOKUP(TblP24[[#This Row],[Factor]],Tbl_ListFactores[],MATCH(D$15,Tbl_ListFactores[#Headers],0),0),"")</f>
        <v/>
      </c>
      <c r="E30" s="253"/>
      <c r="F30" s="122" t="str">
        <f ca="1">IFERROR(VLOOKUP(TblP24[[#This Row],[Nivel]],INDIRECT(VLOOKUP(TblP24[[#This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IFERROR(VLOOKUP(TblP24[[#This Row],[Factor]],Tbl_ListFactores[],MATCH(B$15,Tbl_ListFactores[#Headers],0),0),"")</f>
        <v>zz</v>
      </c>
      <c r="C31" s="122" t="str">
        <f>IFERROR(VLOOKUP(TblP24[[#This Row],[Factor]],Tbl_ListFactores[],MATCH(C$15,Tbl_ListFactores[#Headers],0),0),"")</f>
        <v/>
      </c>
      <c r="D31" s="122" t="str">
        <f>IFERROR(VLOOKUP(TblP24[[#This Row],[Factor]],Tbl_ListFactores[],MATCH(D$15,Tbl_ListFactores[#Headers],0),0),"")</f>
        <v/>
      </c>
      <c r="E31" s="253"/>
      <c r="F31" s="122" t="str">
        <f ca="1">IFERROR(VLOOKUP(TblP24[[#This Row],[Nivel]],INDIRECT(VLOOKUP(TblP24[[#This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IFERROR(VLOOKUP(TblP24[[#This Row],[Factor]],Tbl_ListFactores[],MATCH(B$15,Tbl_ListFactores[#Headers],0),0),"")</f>
        <v>zz</v>
      </c>
      <c r="C32" s="122" t="str">
        <f>IFERROR(VLOOKUP(TblP24[[#This Row],[Factor]],Tbl_ListFactores[],MATCH(C$15,Tbl_ListFactores[#Headers],0),0),"")</f>
        <v/>
      </c>
      <c r="D32" s="122" t="str">
        <f>IFERROR(VLOOKUP(TblP24[[#This Row],[Factor]],Tbl_ListFactores[],MATCH(D$15,Tbl_ListFactores[#Headers],0),0),"")</f>
        <v/>
      </c>
      <c r="E32" s="253"/>
      <c r="F32" s="122" t="str">
        <f ca="1">IFERROR(VLOOKUP(TblP24[[#This Row],[Nivel]],INDIRECT(VLOOKUP(TblP24[[#This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IFERROR(VLOOKUP(TblP24[[#This Row],[Factor]],Tbl_ListFactores[],MATCH(B$15,Tbl_ListFactores[#Headers],0),0),"")</f>
        <v>zz</v>
      </c>
      <c r="C33" s="122" t="str">
        <f>IFERROR(VLOOKUP(TblP24[[#This Row],[Factor]],Tbl_ListFactores[],MATCH(C$15,Tbl_ListFactores[#Headers],0),0),"")</f>
        <v/>
      </c>
      <c r="D33" s="122" t="str">
        <f>IFERROR(VLOOKUP(TblP24[[#This Row],[Factor]],Tbl_ListFactores[],MATCH(D$15,Tbl_ListFactores[#Headers],0),0),"")</f>
        <v/>
      </c>
      <c r="E33" s="253"/>
      <c r="F33" s="122" t="str">
        <f ca="1">IFERROR(VLOOKUP(TblP24[[#This Row],[Nivel]],INDIRECT(VLOOKUP(TblP24[[#This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IFERROR(VLOOKUP(TblP24[[#This Row],[Factor]],Tbl_ListFactores[],MATCH(B$15,Tbl_ListFactores[#Headers],0),0),"")</f>
        <v>zz</v>
      </c>
      <c r="C34" s="122" t="str">
        <f>IFERROR(VLOOKUP(TblP24[[#This Row],[Factor]],Tbl_ListFactores[],MATCH(C$15,Tbl_ListFactores[#Headers],0),0),"")</f>
        <v/>
      </c>
      <c r="D34" s="122" t="str">
        <f>IFERROR(VLOOKUP(TblP24[[#This Row],[Factor]],Tbl_ListFactores[],MATCH(D$15,Tbl_ListFactores[#Headers],0),0),"")</f>
        <v/>
      </c>
      <c r="E34" s="253"/>
      <c r="F34" s="122" t="str">
        <f ca="1">IFERROR(VLOOKUP(TblP24[[#This Row],[Nivel]],INDIRECT(VLOOKUP(TblP24[[#This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IFERROR(VLOOKUP(TblP24[[#This Row],[Factor]],Tbl_ListFactores[],MATCH(B$15,Tbl_ListFactores[#Headers],0),0),"")</f>
        <v>zz</v>
      </c>
      <c r="C35" s="122" t="str">
        <f>IFERROR(VLOOKUP(TblP24[[#This Row],[Factor]],Tbl_ListFactores[],MATCH(C$15,Tbl_ListFactores[#Headers],0),0),"")</f>
        <v/>
      </c>
      <c r="D35" s="122" t="str">
        <f>IFERROR(VLOOKUP(TblP24[[#This Row],[Factor]],Tbl_ListFactores[],MATCH(D$15,Tbl_ListFactores[#Headers],0),0),"")</f>
        <v/>
      </c>
      <c r="E35" s="253"/>
      <c r="F35" s="122" t="str">
        <f ca="1">IFERROR(VLOOKUP(TblP24[[#This Row],[Nivel]],INDIRECT(VLOOKUP(TblP24[[#This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IFERROR(VLOOKUP(TblP24[[#This Row],[Factor]],Tbl_ListFactores[],MATCH(B$15,Tbl_ListFactores[#Headers],0),0),"")</f>
        <v>zz</v>
      </c>
      <c r="C36" s="122" t="str">
        <f>IFERROR(VLOOKUP(TblP24[[#This Row],[Factor]],Tbl_ListFactores[],MATCH(C$15,Tbl_ListFactores[#Headers],0),0),"")</f>
        <v/>
      </c>
      <c r="D36" s="122" t="str">
        <f>IFERROR(VLOOKUP(TblP24[[#This Row],[Factor]],Tbl_ListFactores[],MATCH(D$15,Tbl_ListFactores[#Headers],0),0),"")</f>
        <v/>
      </c>
      <c r="E36" s="253"/>
      <c r="F36" s="122" t="str">
        <f ca="1">IFERROR(VLOOKUP(TblP24[[#This Row],[Nivel]],INDIRECT(VLOOKUP(TblP24[[#This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IFERROR(VLOOKUP(TblP24[[#This Row],[Factor]],Tbl_ListFactores[],MATCH(B$15,Tbl_ListFactores[#Headers],0),0),"")</f>
        <v>zz</v>
      </c>
      <c r="C37" s="122" t="str">
        <f>IFERROR(VLOOKUP(TblP24[[#This Row],[Factor]],Tbl_ListFactores[],MATCH(C$15,Tbl_ListFactores[#Headers],0),0),"")</f>
        <v/>
      </c>
      <c r="D37" s="122" t="str">
        <f>IFERROR(VLOOKUP(TblP24[[#This Row],[Factor]],Tbl_ListFactores[],MATCH(D$15,Tbl_ListFactores[#Headers],0),0),"")</f>
        <v/>
      </c>
      <c r="E37" s="253"/>
      <c r="F37" s="122" t="str">
        <f ca="1">IFERROR(VLOOKUP(TblP24[[#This Row],[Nivel]],INDIRECT(VLOOKUP(TblP24[[#This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IFERROR(VLOOKUP(TblP24[[#This Row],[Factor]],Tbl_ListFactores[],MATCH(B$15,Tbl_ListFactores[#Headers],0),0),"")</f>
        <v>zz</v>
      </c>
      <c r="C38" s="122" t="str">
        <f>IFERROR(VLOOKUP(TblP24[[#This Row],[Factor]],Tbl_ListFactores[],MATCH(C$15,Tbl_ListFactores[#Headers],0),0),"")</f>
        <v/>
      </c>
      <c r="D38" s="122" t="str">
        <f>IFERROR(VLOOKUP(TblP24[[#This Row],[Factor]],Tbl_ListFactores[],MATCH(D$15,Tbl_ListFactores[#Headers],0),0),"")</f>
        <v/>
      </c>
      <c r="E38" s="253"/>
      <c r="F38" s="122" t="str">
        <f ca="1">IFERROR(VLOOKUP(TblP24[[#This Row],[Nivel]],INDIRECT(VLOOKUP(TblP24[[#This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IFERROR(VLOOKUP(TblP24[[#This Row],[Factor]],Tbl_ListFactores[],MATCH(B$15,Tbl_ListFactores[#Headers],0),0),"")</f>
        <v>zz</v>
      </c>
      <c r="C39" s="122" t="str">
        <f>IFERROR(VLOOKUP(TblP24[[#This Row],[Factor]],Tbl_ListFactores[],MATCH(C$15,Tbl_ListFactores[#Headers],0),0),"")</f>
        <v/>
      </c>
      <c r="D39" s="122" t="str">
        <f>IFERROR(VLOOKUP(TblP24[[#This Row],[Factor]],Tbl_ListFactores[],MATCH(D$15,Tbl_ListFactores[#Headers],0),0),"")</f>
        <v/>
      </c>
      <c r="E39" s="253"/>
      <c r="F39" s="122" t="str">
        <f ca="1">IFERROR(VLOOKUP(TblP24[[#This Row],[Nivel]],INDIRECT(VLOOKUP(TblP24[[#This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IFERROR(VLOOKUP(TblP24[[#This Row],[Factor]],Tbl_ListFactores[],MATCH(B$15,Tbl_ListFactores[#Headers],0),0),"")</f>
        <v>zz</v>
      </c>
      <c r="C40" s="122" t="str">
        <f>IFERROR(VLOOKUP(TblP24[[#This Row],[Factor]],Tbl_ListFactores[],MATCH(C$15,Tbl_ListFactores[#Headers],0),0),"")</f>
        <v/>
      </c>
      <c r="D40" s="122" t="str">
        <f>IFERROR(VLOOKUP(TblP24[[#This Row],[Factor]],Tbl_ListFactores[],MATCH(D$15,Tbl_ListFactores[#Headers],0),0),"")</f>
        <v/>
      </c>
      <c r="E40" s="253"/>
      <c r="F40" s="122" t="str">
        <f ca="1">IFERROR(VLOOKUP(TblP24[[#This Row],[Nivel]],INDIRECT(VLOOKUP(TblP24[[#This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IFERROR(VLOOKUP(TblP24[[#This Row],[Factor]],Tbl_ListFactores[],MATCH(B$15,Tbl_ListFactores[#Headers],0),0),"")</f>
        <v>zz</v>
      </c>
      <c r="C41" s="122" t="str">
        <f>IFERROR(VLOOKUP(TblP24[[#This Row],[Factor]],Tbl_ListFactores[],MATCH(C$15,Tbl_ListFactores[#Headers],0),0),"")</f>
        <v/>
      </c>
      <c r="D41" s="122" t="str">
        <f>IFERROR(VLOOKUP(TblP24[[#This Row],[Factor]],Tbl_ListFactores[],MATCH(D$15,Tbl_ListFactores[#Headers],0),0),"")</f>
        <v/>
      </c>
      <c r="E41" s="253"/>
      <c r="F41" s="122" t="str">
        <f ca="1">IFERROR(VLOOKUP(TblP24[[#This Row],[Nivel]],INDIRECT(VLOOKUP(TblP24[[#This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IFERROR(VLOOKUP(TblP24[[#This Row],[Factor]],Tbl_ListFactores[],MATCH(B$15,Tbl_ListFactores[#Headers],0),0),"")</f>
        <v>zz</v>
      </c>
      <c r="C42" s="122" t="str">
        <f>IFERROR(VLOOKUP(TblP24[[#This Row],[Factor]],Tbl_ListFactores[],MATCH(C$15,Tbl_ListFactores[#Headers],0),0),"")</f>
        <v/>
      </c>
      <c r="D42" s="122" t="str">
        <f>IFERROR(VLOOKUP(TblP24[[#This Row],[Factor]],Tbl_ListFactores[],MATCH(D$15,Tbl_ListFactores[#Headers],0),0),"")</f>
        <v/>
      </c>
      <c r="E42" s="253"/>
      <c r="F42" s="122" t="str">
        <f ca="1">IFERROR(VLOOKUP(TblP24[[#This Row],[Nivel]],INDIRECT(VLOOKUP(TblP24[[#This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IFERROR(VLOOKUP(TblP24[[#This Row],[Factor]],Tbl_ListFactores[],MATCH(B$15,Tbl_ListFactores[#Headers],0),0),"")</f>
        <v>zz</v>
      </c>
      <c r="C43" s="122" t="str">
        <f>IFERROR(VLOOKUP(TblP24[[#This Row],[Factor]],Tbl_ListFactores[],MATCH(C$15,Tbl_ListFactores[#Headers],0),0),"")</f>
        <v/>
      </c>
      <c r="D43" s="122" t="str">
        <f>IFERROR(VLOOKUP(TblP24[[#This Row],[Factor]],Tbl_ListFactores[],MATCH(D$15,Tbl_ListFactores[#Headers],0),0),"")</f>
        <v/>
      </c>
      <c r="E43" s="253"/>
      <c r="F43" s="122" t="str">
        <f ca="1">IFERROR(VLOOKUP(TblP24[[#This Row],[Nivel]],INDIRECT(VLOOKUP(TblP24[[#This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IFERROR(VLOOKUP(TblP24[[#This Row],[Factor]],Tbl_ListFactores[],MATCH(B$15,Tbl_ListFactores[#Headers],0),0),"")</f>
        <v>zz</v>
      </c>
      <c r="C44" s="122" t="str">
        <f>IFERROR(VLOOKUP(TblP24[[#This Row],[Factor]],Tbl_ListFactores[],MATCH(C$15,Tbl_ListFactores[#Headers],0),0),"")</f>
        <v/>
      </c>
      <c r="D44" s="122" t="str">
        <f>IFERROR(VLOOKUP(TblP24[[#This Row],[Factor]],Tbl_ListFactores[],MATCH(D$15,Tbl_ListFactores[#Headers],0),0),"")</f>
        <v/>
      </c>
      <c r="E44" s="253"/>
      <c r="F44" s="122" t="str">
        <f ca="1">IFERROR(VLOOKUP(TblP24[[#This Row],[Nivel]],INDIRECT(VLOOKUP(TblP24[[#This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IFERROR(VLOOKUP(TblP24[[#This Row],[Factor]],Tbl_ListFactores[],MATCH(B$15,Tbl_ListFactores[#Headers],0),0),"")</f>
        <v>zz</v>
      </c>
      <c r="C45" s="122" t="str">
        <f>IFERROR(VLOOKUP(TblP24[[#This Row],[Factor]],Tbl_ListFactores[],MATCH(C$15,Tbl_ListFactores[#Headers],0),0),"")</f>
        <v/>
      </c>
      <c r="D45" s="122" t="str">
        <f>IFERROR(VLOOKUP(TblP24[[#This Row],[Factor]],Tbl_ListFactores[],MATCH(D$15,Tbl_ListFactores[#Headers],0),0),"")</f>
        <v/>
      </c>
      <c r="E45" s="253"/>
      <c r="F45" s="122" t="str">
        <f ca="1">IFERROR(VLOOKUP(TblP24[[#This Row],[Nivel]],INDIRECT(VLOOKUP(TblP24[[#This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96" priority="2">
      <formula>AND($C16&lt;&gt;"",ISBLANK($E16),$D$1&lt;&gt;0)</formula>
    </cfRule>
  </conditionalFormatting>
  <conditionalFormatting sqref="B16:B45">
    <cfRule type="cellIs" dxfId="295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8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90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IF(AND(COUNTBLANK(TblP25[Nivel])&lt;&gt;COUNTBLANK(TblP25[Nombre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IFERROR(VLOOKUP(TblP25[[#This Row],[Factor]],Tbl_ListFactores[],MATCH(B$15,Tbl_ListFactores[#Headers],0),0),"")</f>
        <v>zz</v>
      </c>
      <c r="C16" s="122" t="str">
        <f>IFERROR(VLOOKUP(TblP25[[#This Row],[Factor]],Tbl_ListFactores[],MATCH(C$15,Tbl_ListFactores[#Headers],0),0),"")</f>
        <v/>
      </c>
      <c r="D16" s="122" t="str">
        <f>IFERROR(VLOOKUP(TblP25[[#This Row],[Factor]],Tbl_ListFactores[],MATCH(D$15,Tbl_ListFactores[#Headers],0),0),"")</f>
        <v/>
      </c>
      <c r="E16" s="253"/>
      <c r="F16" s="122" t="str">
        <f ca="1">IFERROR(VLOOKUP(TblP25[[#This Row],[Nivel]],INDIRECT(VLOOKUP(TblP25[[#This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IFERROR(VLOOKUP(TblP25[[#This Row],[Factor]],Tbl_ListFactores[],MATCH(B$15,Tbl_ListFactores[#Headers],0),0),"")</f>
        <v>zz</v>
      </c>
      <c r="C17" s="122" t="str">
        <f>IFERROR(VLOOKUP(TblP25[[#This Row],[Factor]],Tbl_ListFactores[],MATCH(C$15,Tbl_ListFactores[#Headers],0),0),"")</f>
        <v/>
      </c>
      <c r="D17" s="122" t="str">
        <f>IFERROR(VLOOKUP(TblP25[[#This Row],[Factor]],Tbl_ListFactores[],MATCH(D$15,Tbl_ListFactores[#Headers],0),0),"")</f>
        <v/>
      </c>
      <c r="E17" s="253"/>
      <c r="F17" s="122" t="str">
        <f ca="1">IFERROR(VLOOKUP(TblP25[[#This Row],[Nivel]],INDIRECT(VLOOKUP(TblP25[[#This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IFERROR(VLOOKUP(TblP25[[#This Row],[Factor]],Tbl_ListFactores[],MATCH(B$15,Tbl_ListFactores[#Headers],0),0),"")</f>
        <v>zz</v>
      </c>
      <c r="C18" s="122" t="str">
        <f>IFERROR(VLOOKUP(TblP25[[#This Row],[Factor]],Tbl_ListFactores[],MATCH(C$15,Tbl_ListFactores[#Headers],0),0),"")</f>
        <v/>
      </c>
      <c r="D18" s="122" t="str">
        <f>IFERROR(VLOOKUP(TblP25[[#This Row],[Factor]],Tbl_ListFactores[],MATCH(D$15,Tbl_ListFactores[#Headers],0),0),"")</f>
        <v/>
      </c>
      <c r="E18" s="253"/>
      <c r="F18" s="122" t="str">
        <f ca="1">IFERROR(VLOOKUP(TblP25[[#This Row],[Nivel]],INDIRECT(VLOOKUP(TblP25[[#This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IFERROR(VLOOKUP(TblP25[[#This Row],[Factor]],Tbl_ListFactores[],MATCH(B$15,Tbl_ListFactores[#Headers],0),0),"")</f>
        <v>zz</v>
      </c>
      <c r="C19" s="122" t="str">
        <f>IFERROR(VLOOKUP(TblP25[[#This Row],[Factor]],Tbl_ListFactores[],MATCH(C$15,Tbl_ListFactores[#Headers],0),0),"")</f>
        <v/>
      </c>
      <c r="D19" s="122" t="str">
        <f>IFERROR(VLOOKUP(TblP25[[#This Row],[Factor]],Tbl_ListFactores[],MATCH(D$15,Tbl_ListFactores[#Headers],0),0),"")</f>
        <v/>
      </c>
      <c r="E19" s="253"/>
      <c r="F19" s="122" t="str">
        <f ca="1">IFERROR(VLOOKUP(TblP25[[#This Row],[Nivel]],INDIRECT(VLOOKUP(TblP25[[#This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IFERROR(VLOOKUP(TblP25[[#This Row],[Factor]],Tbl_ListFactores[],MATCH(B$15,Tbl_ListFactores[#Headers],0),0),"")</f>
        <v>zz</v>
      </c>
      <c r="C20" s="122" t="str">
        <f>IFERROR(VLOOKUP(TblP25[[#This Row],[Factor]],Tbl_ListFactores[],MATCH(C$15,Tbl_ListFactores[#Headers],0),0),"")</f>
        <v/>
      </c>
      <c r="D20" s="122" t="str">
        <f>IFERROR(VLOOKUP(TblP25[[#This Row],[Factor]],Tbl_ListFactores[],MATCH(D$15,Tbl_ListFactores[#Headers],0),0),"")</f>
        <v/>
      </c>
      <c r="E20" s="253"/>
      <c r="F20" s="122" t="str">
        <f ca="1">IFERROR(VLOOKUP(TblP25[[#This Row],[Nivel]],INDIRECT(VLOOKUP(TblP25[[#This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IFERROR(VLOOKUP(TblP25[[#This Row],[Factor]],Tbl_ListFactores[],MATCH(B$15,Tbl_ListFactores[#Headers],0),0),"")</f>
        <v>zz</v>
      </c>
      <c r="C21" s="122" t="str">
        <f>IFERROR(VLOOKUP(TblP25[[#This Row],[Factor]],Tbl_ListFactores[],MATCH(C$15,Tbl_ListFactores[#Headers],0),0),"")</f>
        <v/>
      </c>
      <c r="D21" s="122" t="str">
        <f>IFERROR(VLOOKUP(TblP25[[#This Row],[Factor]],Tbl_ListFactores[],MATCH(D$15,Tbl_ListFactores[#Headers],0),0),"")</f>
        <v/>
      </c>
      <c r="E21" s="253"/>
      <c r="F21" s="122" t="str">
        <f ca="1">IFERROR(VLOOKUP(TblP25[[#This Row],[Nivel]],INDIRECT(VLOOKUP(TblP25[[#This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IFERROR(VLOOKUP(TblP25[[#This Row],[Factor]],Tbl_ListFactores[],MATCH(B$15,Tbl_ListFactores[#Headers],0),0),"")</f>
        <v>zz</v>
      </c>
      <c r="C22" s="122" t="str">
        <f>IFERROR(VLOOKUP(TblP25[[#This Row],[Factor]],Tbl_ListFactores[],MATCH(C$15,Tbl_ListFactores[#Headers],0),0),"")</f>
        <v/>
      </c>
      <c r="D22" s="122" t="str">
        <f>IFERROR(VLOOKUP(TblP25[[#This Row],[Factor]],Tbl_ListFactores[],MATCH(D$15,Tbl_ListFactores[#Headers],0),0),"")</f>
        <v/>
      </c>
      <c r="E22" s="253"/>
      <c r="F22" s="122" t="str">
        <f ca="1">IFERROR(VLOOKUP(TblP25[[#This Row],[Nivel]],INDIRECT(VLOOKUP(TblP25[[#This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IFERROR(VLOOKUP(TblP25[[#This Row],[Factor]],Tbl_ListFactores[],MATCH(B$15,Tbl_ListFactores[#Headers],0),0),"")</f>
        <v>zz</v>
      </c>
      <c r="C23" s="122" t="str">
        <f>IFERROR(VLOOKUP(TblP25[[#This Row],[Factor]],Tbl_ListFactores[],MATCH(C$15,Tbl_ListFactores[#Headers],0),0),"")</f>
        <v/>
      </c>
      <c r="D23" s="122" t="str">
        <f>IFERROR(VLOOKUP(TblP25[[#This Row],[Factor]],Tbl_ListFactores[],MATCH(D$15,Tbl_ListFactores[#Headers],0),0),"")</f>
        <v/>
      </c>
      <c r="E23" s="253"/>
      <c r="F23" s="122" t="str">
        <f ca="1">IFERROR(VLOOKUP(TblP25[[#This Row],[Nivel]],INDIRECT(VLOOKUP(TblP25[[#This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IFERROR(VLOOKUP(TblP25[[#This Row],[Factor]],Tbl_ListFactores[],MATCH(B$15,Tbl_ListFactores[#Headers],0),0),"")</f>
        <v>zz</v>
      </c>
      <c r="C24" s="122" t="str">
        <f>IFERROR(VLOOKUP(TblP25[[#This Row],[Factor]],Tbl_ListFactores[],MATCH(C$15,Tbl_ListFactores[#Headers],0),0),"")</f>
        <v/>
      </c>
      <c r="D24" s="122" t="str">
        <f>IFERROR(VLOOKUP(TblP25[[#This Row],[Factor]],Tbl_ListFactores[],MATCH(D$15,Tbl_ListFactores[#Headers],0),0),"")</f>
        <v/>
      </c>
      <c r="E24" s="253"/>
      <c r="F24" s="122" t="str">
        <f ca="1">IFERROR(VLOOKUP(TblP25[[#This Row],[Nivel]],INDIRECT(VLOOKUP(TblP25[[#This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IFERROR(VLOOKUP(TblP25[[#This Row],[Factor]],Tbl_ListFactores[],MATCH(B$15,Tbl_ListFactores[#Headers],0),0),"")</f>
        <v>zz</v>
      </c>
      <c r="C25" s="122" t="str">
        <f>IFERROR(VLOOKUP(TblP25[[#This Row],[Factor]],Tbl_ListFactores[],MATCH(C$15,Tbl_ListFactores[#Headers],0),0),"")</f>
        <v/>
      </c>
      <c r="D25" s="122" t="str">
        <f>IFERROR(VLOOKUP(TblP25[[#This Row],[Factor]],Tbl_ListFactores[],MATCH(D$15,Tbl_ListFactores[#Headers],0),0),"")</f>
        <v/>
      </c>
      <c r="E25" s="253"/>
      <c r="F25" s="122" t="str">
        <f ca="1">IFERROR(VLOOKUP(TblP25[[#This Row],[Nivel]],INDIRECT(VLOOKUP(TblP25[[#This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IFERROR(VLOOKUP(TblP25[[#This Row],[Factor]],Tbl_ListFactores[],MATCH(B$15,Tbl_ListFactores[#Headers],0),0),"")</f>
        <v>zz</v>
      </c>
      <c r="C26" s="122" t="str">
        <f>IFERROR(VLOOKUP(TblP25[[#This Row],[Factor]],Tbl_ListFactores[],MATCH(C$15,Tbl_ListFactores[#Headers],0),0),"")</f>
        <v/>
      </c>
      <c r="D26" s="122" t="str">
        <f>IFERROR(VLOOKUP(TblP25[[#This Row],[Factor]],Tbl_ListFactores[],MATCH(D$15,Tbl_ListFactores[#Headers],0),0),"")</f>
        <v/>
      </c>
      <c r="E26" s="253"/>
      <c r="F26" s="122" t="str">
        <f ca="1">IFERROR(VLOOKUP(TblP25[[#This Row],[Nivel]],INDIRECT(VLOOKUP(TblP25[[#This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IFERROR(VLOOKUP(TblP25[[#This Row],[Factor]],Tbl_ListFactores[],MATCH(B$15,Tbl_ListFactores[#Headers],0),0),"")</f>
        <v>zz</v>
      </c>
      <c r="C27" s="122" t="str">
        <f>IFERROR(VLOOKUP(TblP25[[#This Row],[Factor]],Tbl_ListFactores[],MATCH(C$15,Tbl_ListFactores[#Headers],0),0),"")</f>
        <v/>
      </c>
      <c r="D27" s="122" t="str">
        <f>IFERROR(VLOOKUP(TblP25[[#This Row],[Factor]],Tbl_ListFactores[],MATCH(D$15,Tbl_ListFactores[#Headers],0),0),"")</f>
        <v/>
      </c>
      <c r="E27" s="253"/>
      <c r="F27" s="122" t="str">
        <f ca="1">IFERROR(VLOOKUP(TblP25[[#This Row],[Nivel]],INDIRECT(VLOOKUP(TblP25[[#This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IFERROR(VLOOKUP(TblP25[[#This Row],[Factor]],Tbl_ListFactores[],MATCH(B$15,Tbl_ListFactores[#Headers],0),0),"")</f>
        <v>zz</v>
      </c>
      <c r="C28" s="122" t="str">
        <f>IFERROR(VLOOKUP(TblP25[[#This Row],[Factor]],Tbl_ListFactores[],MATCH(C$15,Tbl_ListFactores[#Headers],0),0),"")</f>
        <v/>
      </c>
      <c r="D28" s="122" t="str">
        <f>IFERROR(VLOOKUP(TblP25[[#This Row],[Factor]],Tbl_ListFactores[],MATCH(D$15,Tbl_ListFactores[#Headers],0),0),"")</f>
        <v/>
      </c>
      <c r="E28" s="253"/>
      <c r="F28" s="122" t="str">
        <f ca="1">IFERROR(VLOOKUP(TblP25[[#This Row],[Nivel]],INDIRECT(VLOOKUP(TblP25[[#This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IFERROR(VLOOKUP(TblP25[[#This Row],[Factor]],Tbl_ListFactores[],MATCH(B$15,Tbl_ListFactores[#Headers],0),0),"")</f>
        <v>zz</v>
      </c>
      <c r="C29" s="122" t="str">
        <f>IFERROR(VLOOKUP(TblP25[[#This Row],[Factor]],Tbl_ListFactores[],MATCH(C$15,Tbl_ListFactores[#Headers],0),0),"")</f>
        <v/>
      </c>
      <c r="D29" s="122" t="str">
        <f>IFERROR(VLOOKUP(TblP25[[#This Row],[Factor]],Tbl_ListFactores[],MATCH(D$15,Tbl_ListFactores[#Headers],0),0),"")</f>
        <v/>
      </c>
      <c r="E29" s="253"/>
      <c r="F29" s="122" t="str">
        <f ca="1">IFERROR(VLOOKUP(TblP25[[#This Row],[Nivel]],INDIRECT(VLOOKUP(TblP25[[#This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IFERROR(VLOOKUP(TblP25[[#This Row],[Factor]],Tbl_ListFactores[],MATCH(B$15,Tbl_ListFactores[#Headers],0),0),"")</f>
        <v>zz</v>
      </c>
      <c r="C30" s="122" t="str">
        <f>IFERROR(VLOOKUP(TblP25[[#This Row],[Factor]],Tbl_ListFactores[],MATCH(C$15,Tbl_ListFactores[#Headers],0),0),"")</f>
        <v/>
      </c>
      <c r="D30" s="122" t="str">
        <f>IFERROR(VLOOKUP(TblP25[[#This Row],[Factor]],Tbl_ListFactores[],MATCH(D$15,Tbl_ListFactores[#Headers],0),0),"")</f>
        <v/>
      </c>
      <c r="E30" s="253"/>
      <c r="F30" s="122" t="str">
        <f ca="1">IFERROR(VLOOKUP(TblP25[[#This Row],[Nivel]],INDIRECT(VLOOKUP(TblP25[[#This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IFERROR(VLOOKUP(TblP25[[#This Row],[Factor]],Tbl_ListFactores[],MATCH(B$15,Tbl_ListFactores[#Headers],0),0),"")</f>
        <v>zz</v>
      </c>
      <c r="C31" s="122" t="str">
        <f>IFERROR(VLOOKUP(TblP25[[#This Row],[Factor]],Tbl_ListFactores[],MATCH(C$15,Tbl_ListFactores[#Headers],0),0),"")</f>
        <v/>
      </c>
      <c r="D31" s="122" t="str">
        <f>IFERROR(VLOOKUP(TblP25[[#This Row],[Factor]],Tbl_ListFactores[],MATCH(D$15,Tbl_ListFactores[#Headers],0),0),"")</f>
        <v/>
      </c>
      <c r="E31" s="253"/>
      <c r="F31" s="122" t="str">
        <f ca="1">IFERROR(VLOOKUP(TblP25[[#This Row],[Nivel]],INDIRECT(VLOOKUP(TblP25[[#This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IFERROR(VLOOKUP(TblP25[[#This Row],[Factor]],Tbl_ListFactores[],MATCH(B$15,Tbl_ListFactores[#Headers],0),0),"")</f>
        <v>zz</v>
      </c>
      <c r="C32" s="122" t="str">
        <f>IFERROR(VLOOKUP(TblP25[[#This Row],[Factor]],Tbl_ListFactores[],MATCH(C$15,Tbl_ListFactores[#Headers],0),0),"")</f>
        <v/>
      </c>
      <c r="D32" s="122" t="str">
        <f>IFERROR(VLOOKUP(TblP25[[#This Row],[Factor]],Tbl_ListFactores[],MATCH(D$15,Tbl_ListFactores[#Headers],0),0),"")</f>
        <v/>
      </c>
      <c r="E32" s="253"/>
      <c r="F32" s="122" t="str">
        <f ca="1">IFERROR(VLOOKUP(TblP25[[#This Row],[Nivel]],INDIRECT(VLOOKUP(TblP25[[#This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IFERROR(VLOOKUP(TblP25[[#This Row],[Factor]],Tbl_ListFactores[],MATCH(B$15,Tbl_ListFactores[#Headers],0),0),"")</f>
        <v>zz</v>
      </c>
      <c r="C33" s="122" t="str">
        <f>IFERROR(VLOOKUP(TblP25[[#This Row],[Factor]],Tbl_ListFactores[],MATCH(C$15,Tbl_ListFactores[#Headers],0),0),"")</f>
        <v/>
      </c>
      <c r="D33" s="122" t="str">
        <f>IFERROR(VLOOKUP(TblP25[[#This Row],[Factor]],Tbl_ListFactores[],MATCH(D$15,Tbl_ListFactores[#Headers],0),0),"")</f>
        <v/>
      </c>
      <c r="E33" s="253"/>
      <c r="F33" s="122" t="str">
        <f ca="1">IFERROR(VLOOKUP(TblP25[[#This Row],[Nivel]],INDIRECT(VLOOKUP(TblP25[[#This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IFERROR(VLOOKUP(TblP25[[#This Row],[Factor]],Tbl_ListFactores[],MATCH(B$15,Tbl_ListFactores[#Headers],0),0),"")</f>
        <v>zz</v>
      </c>
      <c r="C34" s="122" t="str">
        <f>IFERROR(VLOOKUP(TblP25[[#This Row],[Factor]],Tbl_ListFactores[],MATCH(C$15,Tbl_ListFactores[#Headers],0),0),"")</f>
        <v/>
      </c>
      <c r="D34" s="122" t="str">
        <f>IFERROR(VLOOKUP(TblP25[[#This Row],[Factor]],Tbl_ListFactores[],MATCH(D$15,Tbl_ListFactores[#Headers],0),0),"")</f>
        <v/>
      </c>
      <c r="E34" s="253"/>
      <c r="F34" s="122" t="str">
        <f ca="1">IFERROR(VLOOKUP(TblP25[[#This Row],[Nivel]],INDIRECT(VLOOKUP(TblP25[[#This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IFERROR(VLOOKUP(TblP25[[#This Row],[Factor]],Tbl_ListFactores[],MATCH(B$15,Tbl_ListFactores[#Headers],0),0),"")</f>
        <v>zz</v>
      </c>
      <c r="C35" s="122" t="str">
        <f>IFERROR(VLOOKUP(TblP25[[#This Row],[Factor]],Tbl_ListFactores[],MATCH(C$15,Tbl_ListFactores[#Headers],0),0),"")</f>
        <v/>
      </c>
      <c r="D35" s="122" t="str">
        <f>IFERROR(VLOOKUP(TblP25[[#This Row],[Factor]],Tbl_ListFactores[],MATCH(D$15,Tbl_ListFactores[#Headers],0),0),"")</f>
        <v/>
      </c>
      <c r="E35" s="253"/>
      <c r="F35" s="122" t="str">
        <f ca="1">IFERROR(VLOOKUP(TblP25[[#This Row],[Nivel]],INDIRECT(VLOOKUP(TblP25[[#This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IFERROR(VLOOKUP(TblP25[[#This Row],[Factor]],Tbl_ListFactores[],MATCH(B$15,Tbl_ListFactores[#Headers],0),0),"")</f>
        <v>zz</v>
      </c>
      <c r="C36" s="122" t="str">
        <f>IFERROR(VLOOKUP(TblP25[[#This Row],[Factor]],Tbl_ListFactores[],MATCH(C$15,Tbl_ListFactores[#Headers],0),0),"")</f>
        <v/>
      </c>
      <c r="D36" s="122" t="str">
        <f>IFERROR(VLOOKUP(TblP25[[#This Row],[Factor]],Tbl_ListFactores[],MATCH(D$15,Tbl_ListFactores[#Headers],0),0),"")</f>
        <v/>
      </c>
      <c r="E36" s="253"/>
      <c r="F36" s="122" t="str">
        <f ca="1">IFERROR(VLOOKUP(TblP25[[#This Row],[Nivel]],INDIRECT(VLOOKUP(TblP25[[#This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IFERROR(VLOOKUP(TblP25[[#This Row],[Factor]],Tbl_ListFactores[],MATCH(B$15,Tbl_ListFactores[#Headers],0),0),"")</f>
        <v>zz</v>
      </c>
      <c r="C37" s="122" t="str">
        <f>IFERROR(VLOOKUP(TblP25[[#This Row],[Factor]],Tbl_ListFactores[],MATCH(C$15,Tbl_ListFactores[#Headers],0),0),"")</f>
        <v/>
      </c>
      <c r="D37" s="122" t="str">
        <f>IFERROR(VLOOKUP(TblP25[[#This Row],[Factor]],Tbl_ListFactores[],MATCH(D$15,Tbl_ListFactores[#Headers],0),0),"")</f>
        <v/>
      </c>
      <c r="E37" s="253"/>
      <c r="F37" s="122" t="str">
        <f ca="1">IFERROR(VLOOKUP(TblP25[[#This Row],[Nivel]],INDIRECT(VLOOKUP(TblP25[[#This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IFERROR(VLOOKUP(TblP25[[#This Row],[Factor]],Tbl_ListFactores[],MATCH(B$15,Tbl_ListFactores[#Headers],0),0),"")</f>
        <v>zz</v>
      </c>
      <c r="C38" s="122" t="str">
        <f>IFERROR(VLOOKUP(TblP25[[#This Row],[Factor]],Tbl_ListFactores[],MATCH(C$15,Tbl_ListFactores[#Headers],0),0),"")</f>
        <v/>
      </c>
      <c r="D38" s="122" t="str">
        <f>IFERROR(VLOOKUP(TblP25[[#This Row],[Factor]],Tbl_ListFactores[],MATCH(D$15,Tbl_ListFactores[#Headers],0),0),"")</f>
        <v/>
      </c>
      <c r="E38" s="253"/>
      <c r="F38" s="122" t="str">
        <f ca="1">IFERROR(VLOOKUP(TblP25[[#This Row],[Nivel]],INDIRECT(VLOOKUP(TblP25[[#This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IFERROR(VLOOKUP(TblP25[[#This Row],[Factor]],Tbl_ListFactores[],MATCH(B$15,Tbl_ListFactores[#Headers],0),0),"")</f>
        <v>zz</v>
      </c>
      <c r="C39" s="122" t="str">
        <f>IFERROR(VLOOKUP(TblP25[[#This Row],[Factor]],Tbl_ListFactores[],MATCH(C$15,Tbl_ListFactores[#Headers],0),0),"")</f>
        <v/>
      </c>
      <c r="D39" s="122" t="str">
        <f>IFERROR(VLOOKUP(TblP25[[#This Row],[Factor]],Tbl_ListFactores[],MATCH(D$15,Tbl_ListFactores[#Headers],0),0),"")</f>
        <v/>
      </c>
      <c r="E39" s="253"/>
      <c r="F39" s="122" t="str">
        <f ca="1">IFERROR(VLOOKUP(TblP25[[#This Row],[Nivel]],INDIRECT(VLOOKUP(TblP25[[#This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IFERROR(VLOOKUP(TblP25[[#This Row],[Factor]],Tbl_ListFactores[],MATCH(B$15,Tbl_ListFactores[#Headers],0),0),"")</f>
        <v>zz</v>
      </c>
      <c r="C40" s="122" t="str">
        <f>IFERROR(VLOOKUP(TblP25[[#This Row],[Factor]],Tbl_ListFactores[],MATCH(C$15,Tbl_ListFactores[#Headers],0),0),"")</f>
        <v/>
      </c>
      <c r="D40" s="122" t="str">
        <f>IFERROR(VLOOKUP(TblP25[[#This Row],[Factor]],Tbl_ListFactores[],MATCH(D$15,Tbl_ListFactores[#Headers],0),0),"")</f>
        <v/>
      </c>
      <c r="E40" s="253"/>
      <c r="F40" s="122" t="str">
        <f ca="1">IFERROR(VLOOKUP(TblP25[[#This Row],[Nivel]],INDIRECT(VLOOKUP(TblP25[[#This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IFERROR(VLOOKUP(TblP25[[#This Row],[Factor]],Tbl_ListFactores[],MATCH(B$15,Tbl_ListFactores[#Headers],0),0),"")</f>
        <v>zz</v>
      </c>
      <c r="C41" s="122" t="str">
        <f>IFERROR(VLOOKUP(TblP25[[#This Row],[Factor]],Tbl_ListFactores[],MATCH(C$15,Tbl_ListFactores[#Headers],0),0),"")</f>
        <v/>
      </c>
      <c r="D41" s="122" t="str">
        <f>IFERROR(VLOOKUP(TblP25[[#This Row],[Factor]],Tbl_ListFactores[],MATCH(D$15,Tbl_ListFactores[#Headers],0),0),"")</f>
        <v/>
      </c>
      <c r="E41" s="253"/>
      <c r="F41" s="122" t="str">
        <f ca="1">IFERROR(VLOOKUP(TblP25[[#This Row],[Nivel]],INDIRECT(VLOOKUP(TblP25[[#This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IFERROR(VLOOKUP(TblP25[[#This Row],[Factor]],Tbl_ListFactores[],MATCH(B$15,Tbl_ListFactores[#Headers],0),0),"")</f>
        <v>zz</v>
      </c>
      <c r="C42" s="122" t="str">
        <f>IFERROR(VLOOKUP(TblP25[[#This Row],[Factor]],Tbl_ListFactores[],MATCH(C$15,Tbl_ListFactores[#Headers],0),0),"")</f>
        <v/>
      </c>
      <c r="D42" s="122" t="str">
        <f>IFERROR(VLOOKUP(TblP25[[#This Row],[Factor]],Tbl_ListFactores[],MATCH(D$15,Tbl_ListFactores[#Headers],0),0),"")</f>
        <v/>
      </c>
      <c r="E42" s="253"/>
      <c r="F42" s="122" t="str">
        <f ca="1">IFERROR(VLOOKUP(TblP25[[#This Row],[Nivel]],INDIRECT(VLOOKUP(TblP25[[#This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IFERROR(VLOOKUP(TblP25[[#This Row],[Factor]],Tbl_ListFactores[],MATCH(B$15,Tbl_ListFactores[#Headers],0),0),"")</f>
        <v>zz</v>
      </c>
      <c r="C43" s="122" t="str">
        <f>IFERROR(VLOOKUP(TblP25[[#This Row],[Factor]],Tbl_ListFactores[],MATCH(C$15,Tbl_ListFactores[#Headers],0),0),"")</f>
        <v/>
      </c>
      <c r="D43" s="122" t="str">
        <f>IFERROR(VLOOKUP(TblP25[[#This Row],[Factor]],Tbl_ListFactores[],MATCH(D$15,Tbl_ListFactores[#Headers],0),0),"")</f>
        <v/>
      </c>
      <c r="E43" s="253"/>
      <c r="F43" s="122" t="str">
        <f ca="1">IFERROR(VLOOKUP(TblP25[[#This Row],[Nivel]],INDIRECT(VLOOKUP(TblP25[[#This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IFERROR(VLOOKUP(TblP25[[#This Row],[Factor]],Tbl_ListFactores[],MATCH(B$15,Tbl_ListFactores[#Headers],0),0),"")</f>
        <v>zz</v>
      </c>
      <c r="C44" s="122" t="str">
        <f>IFERROR(VLOOKUP(TblP25[[#This Row],[Factor]],Tbl_ListFactores[],MATCH(C$15,Tbl_ListFactores[#Headers],0),0),"")</f>
        <v/>
      </c>
      <c r="D44" s="122" t="str">
        <f>IFERROR(VLOOKUP(TblP25[[#This Row],[Factor]],Tbl_ListFactores[],MATCH(D$15,Tbl_ListFactores[#Headers],0),0),"")</f>
        <v/>
      </c>
      <c r="E44" s="253"/>
      <c r="F44" s="122" t="str">
        <f ca="1">IFERROR(VLOOKUP(TblP25[[#This Row],[Nivel]],INDIRECT(VLOOKUP(TblP25[[#This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IFERROR(VLOOKUP(TblP25[[#This Row],[Factor]],Tbl_ListFactores[],MATCH(B$15,Tbl_ListFactores[#Headers],0),0),"")</f>
        <v>zz</v>
      </c>
      <c r="C45" s="122" t="str">
        <f>IFERROR(VLOOKUP(TblP25[[#This Row],[Factor]],Tbl_ListFactores[],MATCH(C$15,Tbl_ListFactores[#Headers],0),0),"")</f>
        <v/>
      </c>
      <c r="D45" s="122" t="str">
        <f>IFERROR(VLOOKUP(TblP25[[#This Row],[Factor]],Tbl_ListFactores[],MATCH(D$15,Tbl_ListFactores[#Headers],0),0),"")</f>
        <v/>
      </c>
      <c r="E45" s="253"/>
      <c r="F45" s="122" t="str">
        <f ca="1">IFERROR(VLOOKUP(TblP25[[#This Row],[Nivel]],INDIRECT(VLOOKUP(TblP25[[#This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85" priority="2">
      <formula>AND($C16&lt;&gt;"",ISBLANK($E16),$D$1&lt;&gt;0)</formula>
    </cfRule>
  </conditionalFormatting>
  <conditionalFormatting sqref="B16:B45">
    <cfRule type="cellIs" dxfId="284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9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IF(AND(COUNTBLANK(TblP26[Nivel])&lt;&gt;COUNTBLANK(TblP26[Nombre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IFERROR(VLOOKUP(TblP26[[#This Row],[Factor]],Tbl_ListFactores[],MATCH(B$15,Tbl_ListFactores[#Headers],0),0),"")</f>
        <v>zz</v>
      </c>
      <c r="C16" s="122" t="str">
        <f>IFERROR(VLOOKUP(TblP26[[#This Row],[Factor]],Tbl_ListFactores[],MATCH(C$15,Tbl_ListFactores[#Headers],0),0),"")</f>
        <v/>
      </c>
      <c r="D16" s="122" t="str">
        <f>IFERROR(VLOOKUP(TblP26[[#This Row],[Factor]],Tbl_ListFactores[],MATCH(D$15,Tbl_ListFactores[#Headers],0),0),"")</f>
        <v/>
      </c>
      <c r="E16" s="253"/>
      <c r="F16" s="122" t="str">
        <f ca="1">IFERROR(VLOOKUP(TblP26[[#This Row],[Nivel]],INDIRECT(VLOOKUP(TblP26[[#This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IFERROR(VLOOKUP(TblP26[[#This Row],[Factor]],Tbl_ListFactores[],MATCH(B$15,Tbl_ListFactores[#Headers],0),0),"")</f>
        <v>zz</v>
      </c>
      <c r="C17" s="122" t="str">
        <f>IFERROR(VLOOKUP(TblP26[[#This Row],[Factor]],Tbl_ListFactores[],MATCH(C$15,Tbl_ListFactores[#Headers],0),0),"")</f>
        <v/>
      </c>
      <c r="D17" s="122" t="str">
        <f>IFERROR(VLOOKUP(TblP26[[#This Row],[Factor]],Tbl_ListFactores[],MATCH(D$15,Tbl_ListFactores[#Headers],0),0),"")</f>
        <v/>
      </c>
      <c r="E17" s="253"/>
      <c r="F17" s="122" t="str">
        <f ca="1">IFERROR(VLOOKUP(TblP26[[#This Row],[Nivel]],INDIRECT(VLOOKUP(TblP26[[#This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IFERROR(VLOOKUP(TblP26[[#This Row],[Factor]],Tbl_ListFactores[],MATCH(B$15,Tbl_ListFactores[#Headers],0),0),"")</f>
        <v>zz</v>
      </c>
      <c r="C18" s="122" t="str">
        <f>IFERROR(VLOOKUP(TblP26[[#This Row],[Factor]],Tbl_ListFactores[],MATCH(C$15,Tbl_ListFactores[#Headers],0),0),"")</f>
        <v/>
      </c>
      <c r="D18" s="122" t="str">
        <f>IFERROR(VLOOKUP(TblP26[[#This Row],[Factor]],Tbl_ListFactores[],MATCH(D$15,Tbl_ListFactores[#Headers],0),0),"")</f>
        <v/>
      </c>
      <c r="E18" s="253"/>
      <c r="F18" s="122" t="str">
        <f ca="1">IFERROR(VLOOKUP(TblP26[[#This Row],[Nivel]],INDIRECT(VLOOKUP(TblP26[[#This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IFERROR(VLOOKUP(TblP26[[#This Row],[Factor]],Tbl_ListFactores[],MATCH(B$15,Tbl_ListFactores[#Headers],0),0),"")</f>
        <v>zz</v>
      </c>
      <c r="C19" s="122" t="str">
        <f>IFERROR(VLOOKUP(TblP26[[#This Row],[Factor]],Tbl_ListFactores[],MATCH(C$15,Tbl_ListFactores[#Headers],0),0),"")</f>
        <v/>
      </c>
      <c r="D19" s="122" t="str">
        <f>IFERROR(VLOOKUP(TblP26[[#This Row],[Factor]],Tbl_ListFactores[],MATCH(D$15,Tbl_ListFactores[#Headers],0),0),"")</f>
        <v/>
      </c>
      <c r="E19" s="253"/>
      <c r="F19" s="122" t="str">
        <f ca="1">IFERROR(VLOOKUP(TblP26[[#This Row],[Nivel]],INDIRECT(VLOOKUP(TblP26[[#This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IFERROR(VLOOKUP(TblP26[[#This Row],[Factor]],Tbl_ListFactores[],MATCH(B$15,Tbl_ListFactores[#Headers],0),0),"")</f>
        <v>zz</v>
      </c>
      <c r="C20" s="122" t="str">
        <f>IFERROR(VLOOKUP(TblP26[[#This Row],[Factor]],Tbl_ListFactores[],MATCH(C$15,Tbl_ListFactores[#Headers],0),0),"")</f>
        <v/>
      </c>
      <c r="D20" s="122" t="str">
        <f>IFERROR(VLOOKUP(TblP26[[#This Row],[Factor]],Tbl_ListFactores[],MATCH(D$15,Tbl_ListFactores[#Headers],0),0),"")</f>
        <v/>
      </c>
      <c r="E20" s="253"/>
      <c r="F20" s="122" t="str">
        <f ca="1">IFERROR(VLOOKUP(TblP26[[#This Row],[Nivel]],INDIRECT(VLOOKUP(TblP26[[#This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IFERROR(VLOOKUP(TblP26[[#This Row],[Factor]],Tbl_ListFactores[],MATCH(B$15,Tbl_ListFactores[#Headers],0),0),"")</f>
        <v>zz</v>
      </c>
      <c r="C21" s="122" t="str">
        <f>IFERROR(VLOOKUP(TblP26[[#This Row],[Factor]],Tbl_ListFactores[],MATCH(C$15,Tbl_ListFactores[#Headers],0),0),"")</f>
        <v/>
      </c>
      <c r="D21" s="122" t="str">
        <f>IFERROR(VLOOKUP(TblP26[[#This Row],[Factor]],Tbl_ListFactores[],MATCH(D$15,Tbl_ListFactores[#Headers],0),0),"")</f>
        <v/>
      </c>
      <c r="E21" s="253"/>
      <c r="F21" s="122" t="str">
        <f ca="1">IFERROR(VLOOKUP(TblP26[[#This Row],[Nivel]],INDIRECT(VLOOKUP(TblP26[[#This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IFERROR(VLOOKUP(TblP26[[#This Row],[Factor]],Tbl_ListFactores[],MATCH(B$15,Tbl_ListFactores[#Headers],0),0),"")</f>
        <v>zz</v>
      </c>
      <c r="C22" s="122" t="str">
        <f>IFERROR(VLOOKUP(TblP26[[#This Row],[Factor]],Tbl_ListFactores[],MATCH(C$15,Tbl_ListFactores[#Headers],0),0),"")</f>
        <v/>
      </c>
      <c r="D22" s="122" t="str">
        <f>IFERROR(VLOOKUP(TblP26[[#This Row],[Factor]],Tbl_ListFactores[],MATCH(D$15,Tbl_ListFactores[#Headers],0),0),"")</f>
        <v/>
      </c>
      <c r="E22" s="253"/>
      <c r="F22" s="122" t="str">
        <f ca="1">IFERROR(VLOOKUP(TblP26[[#This Row],[Nivel]],INDIRECT(VLOOKUP(TblP26[[#This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IFERROR(VLOOKUP(TblP26[[#This Row],[Factor]],Tbl_ListFactores[],MATCH(B$15,Tbl_ListFactores[#Headers],0),0),"")</f>
        <v>zz</v>
      </c>
      <c r="C23" s="122" t="str">
        <f>IFERROR(VLOOKUP(TblP26[[#This Row],[Factor]],Tbl_ListFactores[],MATCH(C$15,Tbl_ListFactores[#Headers],0),0),"")</f>
        <v/>
      </c>
      <c r="D23" s="122" t="str">
        <f>IFERROR(VLOOKUP(TblP26[[#This Row],[Factor]],Tbl_ListFactores[],MATCH(D$15,Tbl_ListFactores[#Headers],0),0),"")</f>
        <v/>
      </c>
      <c r="E23" s="253"/>
      <c r="F23" s="122" t="str">
        <f ca="1">IFERROR(VLOOKUP(TblP26[[#This Row],[Nivel]],INDIRECT(VLOOKUP(TblP26[[#This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IFERROR(VLOOKUP(TblP26[[#This Row],[Factor]],Tbl_ListFactores[],MATCH(B$15,Tbl_ListFactores[#Headers],0),0),"")</f>
        <v>zz</v>
      </c>
      <c r="C24" s="122" t="str">
        <f>IFERROR(VLOOKUP(TblP26[[#This Row],[Factor]],Tbl_ListFactores[],MATCH(C$15,Tbl_ListFactores[#Headers],0),0),"")</f>
        <v/>
      </c>
      <c r="D24" s="122" t="str">
        <f>IFERROR(VLOOKUP(TblP26[[#This Row],[Factor]],Tbl_ListFactores[],MATCH(D$15,Tbl_ListFactores[#Headers],0),0),"")</f>
        <v/>
      </c>
      <c r="E24" s="253"/>
      <c r="F24" s="122" t="str">
        <f ca="1">IFERROR(VLOOKUP(TblP26[[#This Row],[Nivel]],INDIRECT(VLOOKUP(TblP26[[#This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IFERROR(VLOOKUP(TblP26[[#This Row],[Factor]],Tbl_ListFactores[],MATCH(B$15,Tbl_ListFactores[#Headers],0),0),"")</f>
        <v>zz</v>
      </c>
      <c r="C25" s="122" t="str">
        <f>IFERROR(VLOOKUP(TblP26[[#This Row],[Factor]],Tbl_ListFactores[],MATCH(C$15,Tbl_ListFactores[#Headers],0),0),"")</f>
        <v/>
      </c>
      <c r="D25" s="122" t="str">
        <f>IFERROR(VLOOKUP(TblP26[[#This Row],[Factor]],Tbl_ListFactores[],MATCH(D$15,Tbl_ListFactores[#Headers],0),0),"")</f>
        <v/>
      </c>
      <c r="E25" s="253"/>
      <c r="F25" s="122" t="str">
        <f ca="1">IFERROR(VLOOKUP(TblP26[[#This Row],[Nivel]],INDIRECT(VLOOKUP(TblP26[[#This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IFERROR(VLOOKUP(TblP26[[#This Row],[Factor]],Tbl_ListFactores[],MATCH(B$15,Tbl_ListFactores[#Headers],0),0),"")</f>
        <v>zz</v>
      </c>
      <c r="C26" s="122" t="str">
        <f>IFERROR(VLOOKUP(TblP26[[#This Row],[Factor]],Tbl_ListFactores[],MATCH(C$15,Tbl_ListFactores[#Headers],0),0),"")</f>
        <v/>
      </c>
      <c r="D26" s="122" t="str">
        <f>IFERROR(VLOOKUP(TblP26[[#This Row],[Factor]],Tbl_ListFactores[],MATCH(D$15,Tbl_ListFactores[#Headers],0),0),"")</f>
        <v/>
      </c>
      <c r="E26" s="253"/>
      <c r="F26" s="122" t="str">
        <f ca="1">IFERROR(VLOOKUP(TblP26[[#This Row],[Nivel]],INDIRECT(VLOOKUP(TblP26[[#This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IFERROR(VLOOKUP(TblP26[[#This Row],[Factor]],Tbl_ListFactores[],MATCH(B$15,Tbl_ListFactores[#Headers],0),0),"")</f>
        <v>zz</v>
      </c>
      <c r="C27" s="122" t="str">
        <f>IFERROR(VLOOKUP(TblP26[[#This Row],[Factor]],Tbl_ListFactores[],MATCH(C$15,Tbl_ListFactores[#Headers],0),0),"")</f>
        <v/>
      </c>
      <c r="D27" s="122" t="str">
        <f>IFERROR(VLOOKUP(TblP26[[#This Row],[Factor]],Tbl_ListFactores[],MATCH(D$15,Tbl_ListFactores[#Headers],0),0),"")</f>
        <v/>
      </c>
      <c r="E27" s="253"/>
      <c r="F27" s="122" t="str">
        <f ca="1">IFERROR(VLOOKUP(TblP26[[#This Row],[Nivel]],INDIRECT(VLOOKUP(TblP26[[#This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IFERROR(VLOOKUP(TblP26[[#This Row],[Factor]],Tbl_ListFactores[],MATCH(B$15,Tbl_ListFactores[#Headers],0),0),"")</f>
        <v>zz</v>
      </c>
      <c r="C28" s="122" t="str">
        <f>IFERROR(VLOOKUP(TblP26[[#This Row],[Factor]],Tbl_ListFactores[],MATCH(C$15,Tbl_ListFactores[#Headers],0),0),"")</f>
        <v/>
      </c>
      <c r="D28" s="122" t="str">
        <f>IFERROR(VLOOKUP(TblP26[[#This Row],[Factor]],Tbl_ListFactores[],MATCH(D$15,Tbl_ListFactores[#Headers],0),0),"")</f>
        <v/>
      </c>
      <c r="E28" s="253"/>
      <c r="F28" s="122" t="str">
        <f ca="1">IFERROR(VLOOKUP(TblP26[[#This Row],[Nivel]],INDIRECT(VLOOKUP(TblP26[[#This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IFERROR(VLOOKUP(TblP26[[#This Row],[Factor]],Tbl_ListFactores[],MATCH(B$15,Tbl_ListFactores[#Headers],0),0),"")</f>
        <v>zz</v>
      </c>
      <c r="C29" s="122" t="str">
        <f>IFERROR(VLOOKUP(TblP26[[#This Row],[Factor]],Tbl_ListFactores[],MATCH(C$15,Tbl_ListFactores[#Headers],0),0),"")</f>
        <v/>
      </c>
      <c r="D29" s="122" t="str">
        <f>IFERROR(VLOOKUP(TblP26[[#This Row],[Factor]],Tbl_ListFactores[],MATCH(D$15,Tbl_ListFactores[#Headers],0),0),"")</f>
        <v/>
      </c>
      <c r="E29" s="253"/>
      <c r="F29" s="122" t="str">
        <f ca="1">IFERROR(VLOOKUP(TblP26[[#This Row],[Nivel]],INDIRECT(VLOOKUP(TblP26[[#This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IFERROR(VLOOKUP(TblP26[[#This Row],[Factor]],Tbl_ListFactores[],MATCH(B$15,Tbl_ListFactores[#Headers],0),0),"")</f>
        <v>zz</v>
      </c>
      <c r="C30" s="122" t="str">
        <f>IFERROR(VLOOKUP(TblP26[[#This Row],[Factor]],Tbl_ListFactores[],MATCH(C$15,Tbl_ListFactores[#Headers],0),0),"")</f>
        <v/>
      </c>
      <c r="D30" s="122" t="str">
        <f>IFERROR(VLOOKUP(TblP26[[#This Row],[Factor]],Tbl_ListFactores[],MATCH(D$15,Tbl_ListFactores[#Headers],0),0),"")</f>
        <v/>
      </c>
      <c r="E30" s="253"/>
      <c r="F30" s="122" t="str">
        <f ca="1">IFERROR(VLOOKUP(TblP26[[#This Row],[Nivel]],INDIRECT(VLOOKUP(TblP26[[#This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IFERROR(VLOOKUP(TblP26[[#This Row],[Factor]],Tbl_ListFactores[],MATCH(B$15,Tbl_ListFactores[#Headers],0),0),"")</f>
        <v>zz</v>
      </c>
      <c r="C31" s="122" t="str">
        <f>IFERROR(VLOOKUP(TblP26[[#This Row],[Factor]],Tbl_ListFactores[],MATCH(C$15,Tbl_ListFactores[#Headers],0),0),"")</f>
        <v/>
      </c>
      <c r="D31" s="122" t="str">
        <f>IFERROR(VLOOKUP(TblP26[[#This Row],[Factor]],Tbl_ListFactores[],MATCH(D$15,Tbl_ListFactores[#Headers],0),0),"")</f>
        <v/>
      </c>
      <c r="E31" s="253"/>
      <c r="F31" s="122" t="str">
        <f ca="1">IFERROR(VLOOKUP(TblP26[[#This Row],[Nivel]],INDIRECT(VLOOKUP(TblP26[[#This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IFERROR(VLOOKUP(TblP26[[#This Row],[Factor]],Tbl_ListFactores[],MATCH(B$15,Tbl_ListFactores[#Headers],0),0),"")</f>
        <v>zz</v>
      </c>
      <c r="C32" s="122" t="str">
        <f>IFERROR(VLOOKUP(TblP26[[#This Row],[Factor]],Tbl_ListFactores[],MATCH(C$15,Tbl_ListFactores[#Headers],0),0),"")</f>
        <v/>
      </c>
      <c r="D32" s="122" t="str">
        <f>IFERROR(VLOOKUP(TblP26[[#This Row],[Factor]],Tbl_ListFactores[],MATCH(D$15,Tbl_ListFactores[#Headers],0),0),"")</f>
        <v/>
      </c>
      <c r="E32" s="253"/>
      <c r="F32" s="122" t="str">
        <f ca="1">IFERROR(VLOOKUP(TblP26[[#This Row],[Nivel]],INDIRECT(VLOOKUP(TblP26[[#This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IFERROR(VLOOKUP(TblP26[[#This Row],[Factor]],Tbl_ListFactores[],MATCH(B$15,Tbl_ListFactores[#Headers],0),0),"")</f>
        <v>zz</v>
      </c>
      <c r="C33" s="122" t="str">
        <f>IFERROR(VLOOKUP(TblP26[[#This Row],[Factor]],Tbl_ListFactores[],MATCH(C$15,Tbl_ListFactores[#Headers],0),0),"")</f>
        <v/>
      </c>
      <c r="D33" s="122" t="str">
        <f>IFERROR(VLOOKUP(TblP26[[#This Row],[Factor]],Tbl_ListFactores[],MATCH(D$15,Tbl_ListFactores[#Headers],0),0),"")</f>
        <v/>
      </c>
      <c r="E33" s="253"/>
      <c r="F33" s="122" t="str">
        <f ca="1">IFERROR(VLOOKUP(TblP26[[#This Row],[Nivel]],INDIRECT(VLOOKUP(TblP26[[#This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IFERROR(VLOOKUP(TblP26[[#This Row],[Factor]],Tbl_ListFactores[],MATCH(B$15,Tbl_ListFactores[#Headers],0),0),"")</f>
        <v>zz</v>
      </c>
      <c r="C34" s="122" t="str">
        <f>IFERROR(VLOOKUP(TblP26[[#This Row],[Factor]],Tbl_ListFactores[],MATCH(C$15,Tbl_ListFactores[#Headers],0),0),"")</f>
        <v/>
      </c>
      <c r="D34" s="122" t="str">
        <f>IFERROR(VLOOKUP(TblP26[[#This Row],[Factor]],Tbl_ListFactores[],MATCH(D$15,Tbl_ListFactores[#Headers],0),0),"")</f>
        <v/>
      </c>
      <c r="E34" s="253"/>
      <c r="F34" s="122" t="str">
        <f ca="1">IFERROR(VLOOKUP(TblP26[[#This Row],[Nivel]],INDIRECT(VLOOKUP(TblP26[[#This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IFERROR(VLOOKUP(TblP26[[#This Row],[Factor]],Tbl_ListFactores[],MATCH(B$15,Tbl_ListFactores[#Headers],0),0),"")</f>
        <v>zz</v>
      </c>
      <c r="C35" s="122" t="str">
        <f>IFERROR(VLOOKUP(TblP26[[#This Row],[Factor]],Tbl_ListFactores[],MATCH(C$15,Tbl_ListFactores[#Headers],0),0),"")</f>
        <v/>
      </c>
      <c r="D35" s="122" t="str">
        <f>IFERROR(VLOOKUP(TblP26[[#This Row],[Factor]],Tbl_ListFactores[],MATCH(D$15,Tbl_ListFactores[#Headers],0),0),"")</f>
        <v/>
      </c>
      <c r="E35" s="253"/>
      <c r="F35" s="122" t="str">
        <f ca="1">IFERROR(VLOOKUP(TblP26[[#This Row],[Nivel]],INDIRECT(VLOOKUP(TblP26[[#This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IFERROR(VLOOKUP(TblP26[[#This Row],[Factor]],Tbl_ListFactores[],MATCH(B$15,Tbl_ListFactores[#Headers],0),0),"")</f>
        <v>zz</v>
      </c>
      <c r="C36" s="122" t="str">
        <f>IFERROR(VLOOKUP(TblP26[[#This Row],[Factor]],Tbl_ListFactores[],MATCH(C$15,Tbl_ListFactores[#Headers],0),0),"")</f>
        <v/>
      </c>
      <c r="D36" s="122" t="str">
        <f>IFERROR(VLOOKUP(TblP26[[#This Row],[Factor]],Tbl_ListFactores[],MATCH(D$15,Tbl_ListFactores[#Headers],0),0),"")</f>
        <v/>
      </c>
      <c r="E36" s="253"/>
      <c r="F36" s="122" t="str">
        <f ca="1">IFERROR(VLOOKUP(TblP26[[#This Row],[Nivel]],INDIRECT(VLOOKUP(TblP26[[#This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IFERROR(VLOOKUP(TblP26[[#This Row],[Factor]],Tbl_ListFactores[],MATCH(B$15,Tbl_ListFactores[#Headers],0),0),"")</f>
        <v>zz</v>
      </c>
      <c r="C37" s="122" t="str">
        <f>IFERROR(VLOOKUP(TblP26[[#This Row],[Factor]],Tbl_ListFactores[],MATCH(C$15,Tbl_ListFactores[#Headers],0),0),"")</f>
        <v/>
      </c>
      <c r="D37" s="122" t="str">
        <f>IFERROR(VLOOKUP(TblP26[[#This Row],[Factor]],Tbl_ListFactores[],MATCH(D$15,Tbl_ListFactores[#Headers],0),0),"")</f>
        <v/>
      </c>
      <c r="E37" s="253"/>
      <c r="F37" s="122" t="str">
        <f ca="1">IFERROR(VLOOKUP(TblP26[[#This Row],[Nivel]],INDIRECT(VLOOKUP(TblP26[[#This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IFERROR(VLOOKUP(TblP26[[#This Row],[Factor]],Tbl_ListFactores[],MATCH(B$15,Tbl_ListFactores[#Headers],0),0),"")</f>
        <v>zz</v>
      </c>
      <c r="C38" s="122" t="str">
        <f>IFERROR(VLOOKUP(TblP26[[#This Row],[Factor]],Tbl_ListFactores[],MATCH(C$15,Tbl_ListFactores[#Headers],0),0),"")</f>
        <v/>
      </c>
      <c r="D38" s="122" t="str">
        <f>IFERROR(VLOOKUP(TblP26[[#This Row],[Factor]],Tbl_ListFactores[],MATCH(D$15,Tbl_ListFactores[#Headers],0),0),"")</f>
        <v/>
      </c>
      <c r="E38" s="253"/>
      <c r="F38" s="122" t="str">
        <f ca="1">IFERROR(VLOOKUP(TblP26[[#This Row],[Nivel]],INDIRECT(VLOOKUP(TblP26[[#This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IFERROR(VLOOKUP(TblP26[[#This Row],[Factor]],Tbl_ListFactores[],MATCH(B$15,Tbl_ListFactores[#Headers],0),0),"")</f>
        <v>zz</v>
      </c>
      <c r="C39" s="122" t="str">
        <f>IFERROR(VLOOKUP(TblP26[[#This Row],[Factor]],Tbl_ListFactores[],MATCH(C$15,Tbl_ListFactores[#Headers],0),0),"")</f>
        <v/>
      </c>
      <c r="D39" s="122" t="str">
        <f>IFERROR(VLOOKUP(TblP26[[#This Row],[Factor]],Tbl_ListFactores[],MATCH(D$15,Tbl_ListFactores[#Headers],0),0),"")</f>
        <v/>
      </c>
      <c r="E39" s="253"/>
      <c r="F39" s="122" t="str">
        <f ca="1">IFERROR(VLOOKUP(TblP26[[#This Row],[Nivel]],INDIRECT(VLOOKUP(TblP26[[#This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IFERROR(VLOOKUP(TblP26[[#This Row],[Factor]],Tbl_ListFactores[],MATCH(B$15,Tbl_ListFactores[#Headers],0),0),"")</f>
        <v>zz</v>
      </c>
      <c r="C40" s="122" t="str">
        <f>IFERROR(VLOOKUP(TblP26[[#This Row],[Factor]],Tbl_ListFactores[],MATCH(C$15,Tbl_ListFactores[#Headers],0),0),"")</f>
        <v/>
      </c>
      <c r="D40" s="122" t="str">
        <f>IFERROR(VLOOKUP(TblP26[[#This Row],[Factor]],Tbl_ListFactores[],MATCH(D$15,Tbl_ListFactores[#Headers],0),0),"")</f>
        <v/>
      </c>
      <c r="E40" s="253"/>
      <c r="F40" s="122" t="str">
        <f ca="1">IFERROR(VLOOKUP(TblP26[[#This Row],[Nivel]],INDIRECT(VLOOKUP(TblP26[[#This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IFERROR(VLOOKUP(TblP26[[#This Row],[Factor]],Tbl_ListFactores[],MATCH(B$15,Tbl_ListFactores[#Headers],0),0),"")</f>
        <v>zz</v>
      </c>
      <c r="C41" s="122" t="str">
        <f>IFERROR(VLOOKUP(TblP26[[#This Row],[Factor]],Tbl_ListFactores[],MATCH(C$15,Tbl_ListFactores[#Headers],0),0),"")</f>
        <v/>
      </c>
      <c r="D41" s="122" t="str">
        <f>IFERROR(VLOOKUP(TblP26[[#This Row],[Factor]],Tbl_ListFactores[],MATCH(D$15,Tbl_ListFactores[#Headers],0),0),"")</f>
        <v/>
      </c>
      <c r="E41" s="253"/>
      <c r="F41" s="122" t="str">
        <f ca="1">IFERROR(VLOOKUP(TblP26[[#This Row],[Nivel]],INDIRECT(VLOOKUP(TblP26[[#This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IFERROR(VLOOKUP(TblP26[[#This Row],[Factor]],Tbl_ListFactores[],MATCH(B$15,Tbl_ListFactores[#Headers],0),0),"")</f>
        <v>zz</v>
      </c>
      <c r="C42" s="122" t="str">
        <f>IFERROR(VLOOKUP(TblP26[[#This Row],[Factor]],Tbl_ListFactores[],MATCH(C$15,Tbl_ListFactores[#Headers],0),0),"")</f>
        <v/>
      </c>
      <c r="D42" s="122" t="str">
        <f>IFERROR(VLOOKUP(TblP26[[#This Row],[Factor]],Tbl_ListFactores[],MATCH(D$15,Tbl_ListFactores[#Headers],0),0),"")</f>
        <v/>
      </c>
      <c r="E42" s="253"/>
      <c r="F42" s="122" t="str">
        <f ca="1">IFERROR(VLOOKUP(TblP26[[#This Row],[Nivel]],INDIRECT(VLOOKUP(TblP26[[#This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IFERROR(VLOOKUP(TblP26[[#This Row],[Factor]],Tbl_ListFactores[],MATCH(B$15,Tbl_ListFactores[#Headers],0),0),"")</f>
        <v>zz</v>
      </c>
      <c r="C43" s="122" t="str">
        <f>IFERROR(VLOOKUP(TblP26[[#This Row],[Factor]],Tbl_ListFactores[],MATCH(C$15,Tbl_ListFactores[#Headers],0),0),"")</f>
        <v/>
      </c>
      <c r="D43" s="122" t="str">
        <f>IFERROR(VLOOKUP(TblP26[[#This Row],[Factor]],Tbl_ListFactores[],MATCH(D$15,Tbl_ListFactores[#Headers],0),0),"")</f>
        <v/>
      </c>
      <c r="E43" s="253"/>
      <c r="F43" s="122" t="str">
        <f ca="1">IFERROR(VLOOKUP(TblP26[[#This Row],[Nivel]],INDIRECT(VLOOKUP(TblP26[[#This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IFERROR(VLOOKUP(TblP26[[#This Row],[Factor]],Tbl_ListFactores[],MATCH(B$15,Tbl_ListFactores[#Headers],0),0),"")</f>
        <v>zz</v>
      </c>
      <c r="C44" s="122" t="str">
        <f>IFERROR(VLOOKUP(TblP26[[#This Row],[Factor]],Tbl_ListFactores[],MATCH(C$15,Tbl_ListFactores[#Headers],0),0),"")</f>
        <v/>
      </c>
      <c r="D44" s="122" t="str">
        <f>IFERROR(VLOOKUP(TblP26[[#This Row],[Factor]],Tbl_ListFactores[],MATCH(D$15,Tbl_ListFactores[#Headers],0),0),"")</f>
        <v/>
      </c>
      <c r="E44" s="253"/>
      <c r="F44" s="122" t="str">
        <f ca="1">IFERROR(VLOOKUP(TblP26[[#This Row],[Nivel]],INDIRECT(VLOOKUP(TblP26[[#This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IFERROR(VLOOKUP(TblP26[[#This Row],[Factor]],Tbl_ListFactores[],MATCH(B$15,Tbl_ListFactores[#Headers],0),0),"")</f>
        <v>zz</v>
      </c>
      <c r="C45" s="122" t="str">
        <f>IFERROR(VLOOKUP(TblP26[[#This Row],[Factor]],Tbl_ListFactores[],MATCH(C$15,Tbl_ListFactores[#Headers],0),0),"")</f>
        <v/>
      </c>
      <c r="D45" s="122" t="str">
        <f>IFERROR(VLOOKUP(TblP26[[#This Row],[Factor]],Tbl_ListFactores[],MATCH(D$15,Tbl_ListFactores[#Headers],0),0),"")</f>
        <v/>
      </c>
      <c r="E45" s="253"/>
      <c r="F45" s="122" t="str">
        <f ca="1">IFERROR(VLOOKUP(TblP26[[#This Row],[Nivel]],INDIRECT(VLOOKUP(TblP26[[#This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74" priority="2">
      <formula>AND($C16&lt;&gt;"",ISBLANK($E16),$D$1&lt;&gt;0)</formula>
    </cfRule>
  </conditionalFormatting>
  <conditionalFormatting sqref="B16:B45">
    <cfRule type="cellIs" dxfId="273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0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92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IF(AND(COUNTBLANK(TblP27[Nivel])&lt;&gt;COUNTBLANK(TblP27[Nombre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IFERROR(VLOOKUP(TblP27[[#This Row],[Factor]],Tbl_ListFactores[],MATCH(B$15,Tbl_ListFactores[#Headers],0),0),"")</f>
        <v>zz</v>
      </c>
      <c r="C16" s="122" t="str">
        <f>IFERROR(VLOOKUP(TblP27[[#This Row],[Factor]],Tbl_ListFactores[],MATCH(C$15,Tbl_ListFactores[#Headers],0),0),"")</f>
        <v/>
      </c>
      <c r="D16" s="122" t="str">
        <f>IFERROR(VLOOKUP(TblP27[[#This Row],[Factor]],Tbl_ListFactores[],MATCH(D$15,Tbl_ListFactores[#Headers],0),0),"")</f>
        <v/>
      </c>
      <c r="E16" s="253"/>
      <c r="F16" s="122" t="str">
        <f ca="1">IFERROR(VLOOKUP(TblP27[[#This Row],[Nivel]],INDIRECT(VLOOKUP(TblP27[[#This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IFERROR(VLOOKUP(TblP27[[#This Row],[Factor]],Tbl_ListFactores[],MATCH(B$15,Tbl_ListFactores[#Headers],0),0),"")</f>
        <v>zz</v>
      </c>
      <c r="C17" s="122" t="str">
        <f>IFERROR(VLOOKUP(TblP27[[#This Row],[Factor]],Tbl_ListFactores[],MATCH(C$15,Tbl_ListFactores[#Headers],0),0),"")</f>
        <v/>
      </c>
      <c r="D17" s="122" t="str">
        <f>IFERROR(VLOOKUP(TblP27[[#This Row],[Factor]],Tbl_ListFactores[],MATCH(D$15,Tbl_ListFactores[#Headers],0),0),"")</f>
        <v/>
      </c>
      <c r="E17" s="253"/>
      <c r="F17" s="122" t="str">
        <f ca="1">IFERROR(VLOOKUP(TblP27[[#This Row],[Nivel]],INDIRECT(VLOOKUP(TblP27[[#This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IFERROR(VLOOKUP(TblP27[[#This Row],[Factor]],Tbl_ListFactores[],MATCH(B$15,Tbl_ListFactores[#Headers],0),0),"")</f>
        <v>zz</v>
      </c>
      <c r="C18" s="122" t="str">
        <f>IFERROR(VLOOKUP(TblP27[[#This Row],[Factor]],Tbl_ListFactores[],MATCH(C$15,Tbl_ListFactores[#Headers],0),0),"")</f>
        <v/>
      </c>
      <c r="D18" s="122" t="str">
        <f>IFERROR(VLOOKUP(TblP27[[#This Row],[Factor]],Tbl_ListFactores[],MATCH(D$15,Tbl_ListFactores[#Headers],0),0),"")</f>
        <v/>
      </c>
      <c r="E18" s="253"/>
      <c r="F18" s="122" t="str">
        <f ca="1">IFERROR(VLOOKUP(TblP27[[#This Row],[Nivel]],INDIRECT(VLOOKUP(TblP27[[#This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IFERROR(VLOOKUP(TblP27[[#This Row],[Factor]],Tbl_ListFactores[],MATCH(B$15,Tbl_ListFactores[#Headers],0),0),"")</f>
        <v>zz</v>
      </c>
      <c r="C19" s="122" t="str">
        <f>IFERROR(VLOOKUP(TblP27[[#This Row],[Factor]],Tbl_ListFactores[],MATCH(C$15,Tbl_ListFactores[#Headers],0),0),"")</f>
        <v/>
      </c>
      <c r="D19" s="122" t="str">
        <f>IFERROR(VLOOKUP(TblP27[[#This Row],[Factor]],Tbl_ListFactores[],MATCH(D$15,Tbl_ListFactores[#Headers],0),0),"")</f>
        <v/>
      </c>
      <c r="E19" s="253"/>
      <c r="F19" s="122" t="str">
        <f ca="1">IFERROR(VLOOKUP(TblP27[[#This Row],[Nivel]],INDIRECT(VLOOKUP(TblP27[[#This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IFERROR(VLOOKUP(TblP27[[#This Row],[Factor]],Tbl_ListFactores[],MATCH(B$15,Tbl_ListFactores[#Headers],0),0),"")</f>
        <v>zz</v>
      </c>
      <c r="C20" s="122" t="str">
        <f>IFERROR(VLOOKUP(TblP27[[#This Row],[Factor]],Tbl_ListFactores[],MATCH(C$15,Tbl_ListFactores[#Headers],0),0),"")</f>
        <v/>
      </c>
      <c r="D20" s="122" t="str">
        <f>IFERROR(VLOOKUP(TblP27[[#This Row],[Factor]],Tbl_ListFactores[],MATCH(D$15,Tbl_ListFactores[#Headers],0),0),"")</f>
        <v/>
      </c>
      <c r="E20" s="253"/>
      <c r="F20" s="122" t="str">
        <f ca="1">IFERROR(VLOOKUP(TblP27[[#This Row],[Nivel]],INDIRECT(VLOOKUP(TblP27[[#This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IFERROR(VLOOKUP(TblP27[[#This Row],[Factor]],Tbl_ListFactores[],MATCH(B$15,Tbl_ListFactores[#Headers],0),0),"")</f>
        <v>zz</v>
      </c>
      <c r="C21" s="122" t="str">
        <f>IFERROR(VLOOKUP(TblP27[[#This Row],[Factor]],Tbl_ListFactores[],MATCH(C$15,Tbl_ListFactores[#Headers],0),0),"")</f>
        <v/>
      </c>
      <c r="D21" s="122" t="str">
        <f>IFERROR(VLOOKUP(TblP27[[#This Row],[Factor]],Tbl_ListFactores[],MATCH(D$15,Tbl_ListFactores[#Headers],0),0),"")</f>
        <v/>
      </c>
      <c r="E21" s="253"/>
      <c r="F21" s="122" t="str">
        <f ca="1">IFERROR(VLOOKUP(TblP27[[#This Row],[Nivel]],INDIRECT(VLOOKUP(TblP27[[#This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IFERROR(VLOOKUP(TblP27[[#This Row],[Factor]],Tbl_ListFactores[],MATCH(B$15,Tbl_ListFactores[#Headers],0),0),"")</f>
        <v>zz</v>
      </c>
      <c r="C22" s="122" t="str">
        <f>IFERROR(VLOOKUP(TblP27[[#This Row],[Factor]],Tbl_ListFactores[],MATCH(C$15,Tbl_ListFactores[#Headers],0),0),"")</f>
        <v/>
      </c>
      <c r="D22" s="122" t="str">
        <f>IFERROR(VLOOKUP(TblP27[[#This Row],[Factor]],Tbl_ListFactores[],MATCH(D$15,Tbl_ListFactores[#Headers],0),0),"")</f>
        <v/>
      </c>
      <c r="E22" s="253"/>
      <c r="F22" s="122" t="str">
        <f ca="1">IFERROR(VLOOKUP(TblP27[[#This Row],[Nivel]],INDIRECT(VLOOKUP(TblP27[[#This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IFERROR(VLOOKUP(TblP27[[#This Row],[Factor]],Tbl_ListFactores[],MATCH(B$15,Tbl_ListFactores[#Headers],0),0),"")</f>
        <v>zz</v>
      </c>
      <c r="C23" s="122" t="str">
        <f>IFERROR(VLOOKUP(TblP27[[#This Row],[Factor]],Tbl_ListFactores[],MATCH(C$15,Tbl_ListFactores[#Headers],0),0),"")</f>
        <v/>
      </c>
      <c r="D23" s="122" t="str">
        <f>IFERROR(VLOOKUP(TblP27[[#This Row],[Factor]],Tbl_ListFactores[],MATCH(D$15,Tbl_ListFactores[#Headers],0),0),"")</f>
        <v/>
      </c>
      <c r="E23" s="253"/>
      <c r="F23" s="122" t="str">
        <f ca="1">IFERROR(VLOOKUP(TblP27[[#This Row],[Nivel]],INDIRECT(VLOOKUP(TblP27[[#This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IFERROR(VLOOKUP(TblP27[[#This Row],[Factor]],Tbl_ListFactores[],MATCH(B$15,Tbl_ListFactores[#Headers],0),0),"")</f>
        <v>zz</v>
      </c>
      <c r="C24" s="122" t="str">
        <f>IFERROR(VLOOKUP(TblP27[[#This Row],[Factor]],Tbl_ListFactores[],MATCH(C$15,Tbl_ListFactores[#Headers],0),0),"")</f>
        <v/>
      </c>
      <c r="D24" s="122" t="str">
        <f>IFERROR(VLOOKUP(TblP27[[#This Row],[Factor]],Tbl_ListFactores[],MATCH(D$15,Tbl_ListFactores[#Headers],0),0),"")</f>
        <v/>
      </c>
      <c r="E24" s="253"/>
      <c r="F24" s="122" t="str">
        <f ca="1">IFERROR(VLOOKUP(TblP27[[#This Row],[Nivel]],INDIRECT(VLOOKUP(TblP27[[#This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IFERROR(VLOOKUP(TblP27[[#This Row],[Factor]],Tbl_ListFactores[],MATCH(B$15,Tbl_ListFactores[#Headers],0),0),"")</f>
        <v>zz</v>
      </c>
      <c r="C25" s="122" t="str">
        <f>IFERROR(VLOOKUP(TblP27[[#This Row],[Factor]],Tbl_ListFactores[],MATCH(C$15,Tbl_ListFactores[#Headers],0),0),"")</f>
        <v/>
      </c>
      <c r="D25" s="122" t="str">
        <f>IFERROR(VLOOKUP(TblP27[[#This Row],[Factor]],Tbl_ListFactores[],MATCH(D$15,Tbl_ListFactores[#Headers],0),0),"")</f>
        <v/>
      </c>
      <c r="E25" s="253"/>
      <c r="F25" s="122" t="str">
        <f ca="1">IFERROR(VLOOKUP(TblP27[[#This Row],[Nivel]],INDIRECT(VLOOKUP(TblP27[[#This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IFERROR(VLOOKUP(TblP27[[#This Row],[Factor]],Tbl_ListFactores[],MATCH(B$15,Tbl_ListFactores[#Headers],0),0),"")</f>
        <v>zz</v>
      </c>
      <c r="C26" s="122" t="str">
        <f>IFERROR(VLOOKUP(TblP27[[#This Row],[Factor]],Tbl_ListFactores[],MATCH(C$15,Tbl_ListFactores[#Headers],0),0),"")</f>
        <v/>
      </c>
      <c r="D26" s="122" t="str">
        <f>IFERROR(VLOOKUP(TblP27[[#This Row],[Factor]],Tbl_ListFactores[],MATCH(D$15,Tbl_ListFactores[#Headers],0),0),"")</f>
        <v/>
      </c>
      <c r="E26" s="253"/>
      <c r="F26" s="122" t="str">
        <f ca="1">IFERROR(VLOOKUP(TblP27[[#This Row],[Nivel]],INDIRECT(VLOOKUP(TblP27[[#This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IFERROR(VLOOKUP(TblP27[[#This Row],[Factor]],Tbl_ListFactores[],MATCH(B$15,Tbl_ListFactores[#Headers],0),0),"")</f>
        <v>zz</v>
      </c>
      <c r="C27" s="122" t="str">
        <f>IFERROR(VLOOKUP(TblP27[[#This Row],[Factor]],Tbl_ListFactores[],MATCH(C$15,Tbl_ListFactores[#Headers],0),0),"")</f>
        <v/>
      </c>
      <c r="D27" s="122" t="str">
        <f>IFERROR(VLOOKUP(TblP27[[#This Row],[Factor]],Tbl_ListFactores[],MATCH(D$15,Tbl_ListFactores[#Headers],0),0),"")</f>
        <v/>
      </c>
      <c r="E27" s="253"/>
      <c r="F27" s="122" t="str">
        <f ca="1">IFERROR(VLOOKUP(TblP27[[#This Row],[Nivel]],INDIRECT(VLOOKUP(TblP27[[#This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IFERROR(VLOOKUP(TblP27[[#This Row],[Factor]],Tbl_ListFactores[],MATCH(B$15,Tbl_ListFactores[#Headers],0),0),"")</f>
        <v>zz</v>
      </c>
      <c r="C28" s="122" t="str">
        <f>IFERROR(VLOOKUP(TblP27[[#This Row],[Factor]],Tbl_ListFactores[],MATCH(C$15,Tbl_ListFactores[#Headers],0),0),"")</f>
        <v/>
      </c>
      <c r="D28" s="122" t="str">
        <f>IFERROR(VLOOKUP(TblP27[[#This Row],[Factor]],Tbl_ListFactores[],MATCH(D$15,Tbl_ListFactores[#Headers],0),0),"")</f>
        <v/>
      </c>
      <c r="E28" s="253"/>
      <c r="F28" s="122" t="str">
        <f ca="1">IFERROR(VLOOKUP(TblP27[[#This Row],[Nivel]],INDIRECT(VLOOKUP(TblP27[[#This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IFERROR(VLOOKUP(TblP27[[#This Row],[Factor]],Tbl_ListFactores[],MATCH(B$15,Tbl_ListFactores[#Headers],0),0),"")</f>
        <v>zz</v>
      </c>
      <c r="C29" s="122" t="str">
        <f>IFERROR(VLOOKUP(TblP27[[#This Row],[Factor]],Tbl_ListFactores[],MATCH(C$15,Tbl_ListFactores[#Headers],0),0),"")</f>
        <v/>
      </c>
      <c r="D29" s="122" t="str">
        <f>IFERROR(VLOOKUP(TblP27[[#This Row],[Factor]],Tbl_ListFactores[],MATCH(D$15,Tbl_ListFactores[#Headers],0),0),"")</f>
        <v/>
      </c>
      <c r="E29" s="253"/>
      <c r="F29" s="122" t="str">
        <f ca="1">IFERROR(VLOOKUP(TblP27[[#This Row],[Nivel]],INDIRECT(VLOOKUP(TblP27[[#This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IFERROR(VLOOKUP(TblP27[[#This Row],[Factor]],Tbl_ListFactores[],MATCH(B$15,Tbl_ListFactores[#Headers],0),0),"")</f>
        <v>zz</v>
      </c>
      <c r="C30" s="122" t="str">
        <f>IFERROR(VLOOKUP(TblP27[[#This Row],[Factor]],Tbl_ListFactores[],MATCH(C$15,Tbl_ListFactores[#Headers],0),0),"")</f>
        <v/>
      </c>
      <c r="D30" s="122" t="str">
        <f>IFERROR(VLOOKUP(TblP27[[#This Row],[Factor]],Tbl_ListFactores[],MATCH(D$15,Tbl_ListFactores[#Headers],0),0),"")</f>
        <v/>
      </c>
      <c r="E30" s="253"/>
      <c r="F30" s="122" t="str">
        <f ca="1">IFERROR(VLOOKUP(TblP27[[#This Row],[Nivel]],INDIRECT(VLOOKUP(TblP27[[#This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IFERROR(VLOOKUP(TblP27[[#This Row],[Factor]],Tbl_ListFactores[],MATCH(B$15,Tbl_ListFactores[#Headers],0),0),"")</f>
        <v>zz</v>
      </c>
      <c r="C31" s="122" t="str">
        <f>IFERROR(VLOOKUP(TblP27[[#This Row],[Factor]],Tbl_ListFactores[],MATCH(C$15,Tbl_ListFactores[#Headers],0),0),"")</f>
        <v/>
      </c>
      <c r="D31" s="122" t="str">
        <f>IFERROR(VLOOKUP(TblP27[[#This Row],[Factor]],Tbl_ListFactores[],MATCH(D$15,Tbl_ListFactores[#Headers],0),0),"")</f>
        <v/>
      </c>
      <c r="E31" s="253"/>
      <c r="F31" s="122" t="str">
        <f ca="1">IFERROR(VLOOKUP(TblP27[[#This Row],[Nivel]],INDIRECT(VLOOKUP(TblP27[[#This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IFERROR(VLOOKUP(TblP27[[#This Row],[Factor]],Tbl_ListFactores[],MATCH(B$15,Tbl_ListFactores[#Headers],0),0),"")</f>
        <v>zz</v>
      </c>
      <c r="C32" s="122" t="str">
        <f>IFERROR(VLOOKUP(TblP27[[#This Row],[Factor]],Tbl_ListFactores[],MATCH(C$15,Tbl_ListFactores[#Headers],0),0),"")</f>
        <v/>
      </c>
      <c r="D32" s="122" t="str">
        <f>IFERROR(VLOOKUP(TblP27[[#This Row],[Factor]],Tbl_ListFactores[],MATCH(D$15,Tbl_ListFactores[#Headers],0),0),"")</f>
        <v/>
      </c>
      <c r="E32" s="253"/>
      <c r="F32" s="122" t="str">
        <f ca="1">IFERROR(VLOOKUP(TblP27[[#This Row],[Nivel]],INDIRECT(VLOOKUP(TblP27[[#This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IFERROR(VLOOKUP(TblP27[[#This Row],[Factor]],Tbl_ListFactores[],MATCH(B$15,Tbl_ListFactores[#Headers],0),0),"")</f>
        <v>zz</v>
      </c>
      <c r="C33" s="122" t="str">
        <f>IFERROR(VLOOKUP(TblP27[[#This Row],[Factor]],Tbl_ListFactores[],MATCH(C$15,Tbl_ListFactores[#Headers],0),0),"")</f>
        <v/>
      </c>
      <c r="D33" s="122" t="str">
        <f>IFERROR(VLOOKUP(TblP27[[#This Row],[Factor]],Tbl_ListFactores[],MATCH(D$15,Tbl_ListFactores[#Headers],0),0),"")</f>
        <v/>
      </c>
      <c r="E33" s="253"/>
      <c r="F33" s="122" t="str">
        <f ca="1">IFERROR(VLOOKUP(TblP27[[#This Row],[Nivel]],INDIRECT(VLOOKUP(TblP27[[#This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IFERROR(VLOOKUP(TblP27[[#This Row],[Factor]],Tbl_ListFactores[],MATCH(B$15,Tbl_ListFactores[#Headers],0),0),"")</f>
        <v>zz</v>
      </c>
      <c r="C34" s="122" t="str">
        <f>IFERROR(VLOOKUP(TblP27[[#This Row],[Factor]],Tbl_ListFactores[],MATCH(C$15,Tbl_ListFactores[#Headers],0),0),"")</f>
        <v/>
      </c>
      <c r="D34" s="122" t="str">
        <f>IFERROR(VLOOKUP(TblP27[[#This Row],[Factor]],Tbl_ListFactores[],MATCH(D$15,Tbl_ListFactores[#Headers],0),0),"")</f>
        <v/>
      </c>
      <c r="E34" s="253"/>
      <c r="F34" s="122" t="str">
        <f ca="1">IFERROR(VLOOKUP(TblP27[[#This Row],[Nivel]],INDIRECT(VLOOKUP(TblP27[[#This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IFERROR(VLOOKUP(TblP27[[#This Row],[Factor]],Tbl_ListFactores[],MATCH(B$15,Tbl_ListFactores[#Headers],0),0),"")</f>
        <v>zz</v>
      </c>
      <c r="C35" s="122" t="str">
        <f>IFERROR(VLOOKUP(TblP27[[#This Row],[Factor]],Tbl_ListFactores[],MATCH(C$15,Tbl_ListFactores[#Headers],0),0),"")</f>
        <v/>
      </c>
      <c r="D35" s="122" t="str">
        <f>IFERROR(VLOOKUP(TblP27[[#This Row],[Factor]],Tbl_ListFactores[],MATCH(D$15,Tbl_ListFactores[#Headers],0),0),"")</f>
        <v/>
      </c>
      <c r="E35" s="253"/>
      <c r="F35" s="122" t="str">
        <f ca="1">IFERROR(VLOOKUP(TblP27[[#This Row],[Nivel]],INDIRECT(VLOOKUP(TblP27[[#This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IFERROR(VLOOKUP(TblP27[[#This Row],[Factor]],Tbl_ListFactores[],MATCH(B$15,Tbl_ListFactores[#Headers],0),0),"")</f>
        <v>zz</v>
      </c>
      <c r="C36" s="122" t="str">
        <f>IFERROR(VLOOKUP(TblP27[[#This Row],[Factor]],Tbl_ListFactores[],MATCH(C$15,Tbl_ListFactores[#Headers],0),0),"")</f>
        <v/>
      </c>
      <c r="D36" s="122" t="str">
        <f>IFERROR(VLOOKUP(TblP27[[#This Row],[Factor]],Tbl_ListFactores[],MATCH(D$15,Tbl_ListFactores[#Headers],0),0),"")</f>
        <v/>
      </c>
      <c r="E36" s="253"/>
      <c r="F36" s="122" t="str">
        <f ca="1">IFERROR(VLOOKUP(TblP27[[#This Row],[Nivel]],INDIRECT(VLOOKUP(TblP27[[#This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IFERROR(VLOOKUP(TblP27[[#This Row],[Factor]],Tbl_ListFactores[],MATCH(B$15,Tbl_ListFactores[#Headers],0),0),"")</f>
        <v>zz</v>
      </c>
      <c r="C37" s="122" t="str">
        <f>IFERROR(VLOOKUP(TblP27[[#This Row],[Factor]],Tbl_ListFactores[],MATCH(C$15,Tbl_ListFactores[#Headers],0),0),"")</f>
        <v/>
      </c>
      <c r="D37" s="122" t="str">
        <f>IFERROR(VLOOKUP(TblP27[[#This Row],[Factor]],Tbl_ListFactores[],MATCH(D$15,Tbl_ListFactores[#Headers],0),0),"")</f>
        <v/>
      </c>
      <c r="E37" s="253"/>
      <c r="F37" s="122" t="str">
        <f ca="1">IFERROR(VLOOKUP(TblP27[[#This Row],[Nivel]],INDIRECT(VLOOKUP(TblP27[[#This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IFERROR(VLOOKUP(TblP27[[#This Row],[Factor]],Tbl_ListFactores[],MATCH(B$15,Tbl_ListFactores[#Headers],0),0),"")</f>
        <v>zz</v>
      </c>
      <c r="C38" s="122" t="str">
        <f>IFERROR(VLOOKUP(TblP27[[#This Row],[Factor]],Tbl_ListFactores[],MATCH(C$15,Tbl_ListFactores[#Headers],0),0),"")</f>
        <v/>
      </c>
      <c r="D38" s="122" t="str">
        <f>IFERROR(VLOOKUP(TblP27[[#This Row],[Factor]],Tbl_ListFactores[],MATCH(D$15,Tbl_ListFactores[#Headers],0),0),"")</f>
        <v/>
      </c>
      <c r="E38" s="253"/>
      <c r="F38" s="122" t="str">
        <f ca="1">IFERROR(VLOOKUP(TblP27[[#This Row],[Nivel]],INDIRECT(VLOOKUP(TblP27[[#This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IFERROR(VLOOKUP(TblP27[[#This Row],[Factor]],Tbl_ListFactores[],MATCH(B$15,Tbl_ListFactores[#Headers],0),0),"")</f>
        <v>zz</v>
      </c>
      <c r="C39" s="122" t="str">
        <f>IFERROR(VLOOKUP(TblP27[[#This Row],[Factor]],Tbl_ListFactores[],MATCH(C$15,Tbl_ListFactores[#Headers],0),0),"")</f>
        <v/>
      </c>
      <c r="D39" s="122" t="str">
        <f>IFERROR(VLOOKUP(TblP27[[#This Row],[Factor]],Tbl_ListFactores[],MATCH(D$15,Tbl_ListFactores[#Headers],0),0),"")</f>
        <v/>
      </c>
      <c r="E39" s="253"/>
      <c r="F39" s="122" t="str">
        <f ca="1">IFERROR(VLOOKUP(TblP27[[#This Row],[Nivel]],INDIRECT(VLOOKUP(TblP27[[#This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IFERROR(VLOOKUP(TblP27[[#This Row],[Factor]],Tbl_ListFactores[],MATCH(B$15,Tbl_ListFactores[#Headers],0),0),"")</f>
        <v>zz</v>
      </c>
      <c r="C40" s="122" t="str">
        <f>IFERROR(VLOOKUP(TblP27[[#This Row],[Factor]],Tbl_ListFactores[],MATCH(C$15,Tbl_ListFactores[#Headers],0),0),"")</f>
        <v/>
      </c>
      <c r="D40" s="122" t="str">
        <f>IFERROR(VLOOKUP(TblP27[[#This Row],[Factor]],Tbl_ListFactores[],MATCH(D$15,Tbl_ListFactores[#Headers],0),0),"")</f>
        <v/>
      </c>
      <c r="E40" s="253"/>
      <c r="F40" s="122" t="str">
        <f ca="1">IFERROR(VLOOKUP(TblP27[[#This Row],[Nivel]],INDIRECT(VLOOKUP(TblP27[[#This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IFERROR(VLOOKUP(TblP27[[#This Row],[Factor]],Tbl_ListFactores[],MATCH(B$15,Tbl_ListFactores[#Headers],0),0),"")</f>
        <v>zz</v>
      </c>
      <c r="C41" s="122" t="str">
        <f>IFERROR(VLOOKUP(TblP27[[#This Row],[Factor]],Tbl_ListFactores[],MATCH(C$15,Tbl_ListFactores[#Headers],0),0),"")</f>
        <v/>
      </c>
      <c r="D41" s="122" t="str">
        <f>IFERROR(VLOOKUP(TblP27[[#This Row],[Factor]],Tbl_ListFactores[],MATCH(D$15,Tbl_ListFactores[#Headers],0),0),"")</f>
        <v/>
      </c>
      <c r="E41" s="253"/>
      <c r="F41" s="122" t="str">
        <f ca="1">IFERROR(VLOOKUP(TblP27[[#This Row],[Nivel]],INDIRECT(VLOOKUP(TblP27[[#This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IFERROR(VLOOKUP(TblP27[[#This Row],[Factor]],Tbl_ListFactores[],MATCH(B$15,Tbl_ListFactores[#Headers],0),0),"")</f>
        <v>zz</v>
      </c>
      <c r="C42" s="122" t="str">
        <f>IFERROR(VLOOKUP(TblP27[[#This Row],[Factor]],Tbl_ListFactores[],MATCH(C$15,Tbl_ListFactores[#Headers],0),0),"")</f>
        <v/>
      </c>
      <c r="D42" s="122" t="str">
        <f>IFERROR(VLOOKUP(TblP27[[#This Row],[Factor]],Tbl_ListFactores[],MATCH(D$15,Tbl_ListFactores[#Headers],0),0),"")</f>
        <v/>
      </c>
      <c r="E42" s="253"/>
      <c r="F42" s="122" t="str">
        <f ca="1">IFERROR(VLOOKUP(TblP27[[#This Row],[Nivel]],INDIRECT(VLOOKUP(TblP27[[#This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IFERROR(VLOOKUP(TblP27[[#This Row],[Factor]],Tbl_ListFactores[],MATCH(B$15,Tbl_ListFactores[#Headers],0),0),"")</f>
        <v>zz</v>
      </c>
      <c r="C43" s="122" t="str">
        <f>IFERROR(VLOOKUP(TblP27[[#This Row],[Factor]],Tbl_ListFactores[],MATCH(C$15,Tbl_ListFactores[#Headers],0),0),"")</f>
        <v/>
      </c>
      <c r="D43" s="122" t="str">
        <f>IFERROR(VLOOKUP(TblP27[[#This Row],[Factor]],Tbl_ListFactores[],MATCH(D$15,Tbl_ListFactores[#Headers],0),0),"")</f>
        <v/>
      </c>
      <c r="E43" s="253"/>
      <c r="F43" s="122" t="str">
        <f ca="1">IFERROR(VLOOKUP(TblP27[[#This Row],[Nivel]],INDIRECT(VLOOKUP(TblP27[[#This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IFERROR(VLOOKUP(TblP27[[#This Row],[Factor]],Tbl_ListFactores[],MATCH(B$15,Tbl_ListFactores[#Headers],0),0),"")</f>
        <v>zz</v>
      </c>
      <c r="C44" s="122" t="str">
        <f>IFERROR(VLOOKUP(TblP27[[#This Row],[Factor]],Tbl_ListFactores[],MATCH(C$15,Tbl_ListFactores[#Headers],0),0),"")</f>
        <v/>
      </c>
      <c r="D44" s="122" t="str">
        <f>IFERROR(VLOOKUP(TblP27[[#This Row],[Factor]],Tbl_ListFactores[],MATCH(D$15,Tbl_ListFactores[#Headers],0),0),"")</f>
        <v/>
      </c>
      <c r="E44" s="253"/>
      <c r="F44" s="122" t="str">
        <f ca="1">IFERROR(VLOOKUP(TblP27[[#This Row],[Nivel]],INDIRECT(VLOOKUP(TblP27[[#This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IFERROR(VLOOKUP(TblP27[[#This Row],[Factor]],Tbl_ListFactores[],MATCH(B$15,Tbl_ListFactores[#Headers],0),0),"")</f>
        <v>zz</v>
      </c>
      <c r="C45" s="122" t="str">
        <f>IFERROR(VLOOKUP(TblP27[[#This Row],[Factor]],Tbl_ListFactores[],MATCH(C$15,Tbl_ListFactores[#Headers],0),0),"")</f>
        <v/>
      </c>
      <c r="D45" s="122" t="str">
        <f>IFERROR(VLOOKUP(TblP27[[#This Row],[Factor]],Tbl_ListFactores[],MATCH(D$15,Tbl_ListFactores[#Headers],0),0),"")</f>
        <v/>
      </c>
      <c r="E45" s="253"/>
      <c r="F45" s="122" t="str">
        <f ca="1">IFERROR(VLOOKUP(TblP27[[#This Row],[Nivel]],INDIRECT(VLOOKUP(TblP27[[#This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63" priority="2">
      <formula>AND($C16&lt;&gt;"",ISBLANK($E16),$D$1&lt;&gt;0)</formula>
    </cfRule>
  </conditionalFormatting>
  <conditionalFormatting sqref="B16:B45">
    <cfRule type="cellIs" dxfId="262" priority="1" operator="equal">
      <formula>"zz"</formula>
    </cfRule>
  </conditionalFormatting>
  <pageMargins left="0.70866141732283472" right="0.70866141732283472" top="0.74803149606299213" bottom="0.74803149606299213" header="0.31496062992125984" footer="0.31496062992125984"/>
  <pageSetup paperSize="9" scale="80" fitToHeight="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1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93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IF(AND(COUNTBLANK(TblP28[Nivel])&lt;&gt;COUNTBLANK(TblP28[Nombre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IFERROR(VLOOKUP(TblP28[[#This Row],[Factor]],Tbl_ListFactores[],MATCH(B$15,Tbl_ListFactores[#Headers],0),0),"")</f>
        <v>zz</v>
      </c>
      <c r="C16" s="122" t="str">
        <f>IFERROR(VLOOKUP(TblP28[[#This Row],[Factor]],Tbl_ListFactores[],MATCH(C$15,Tbl_ListFactores[#Headers],0),0),"")</f>
        <v/>
      </c>
      <c r="D16" s="122" t="str">
        <f>IFERROR(VLOOKUP(TblP28[[#This Row],[Factor]],Tbl_ListFactores[],MATCH(D$15,Tbl_ListFactores[#Headers],0),0),"")</f>
        <v/>
      </c>
      <c r="E16" s="253"/>
      <c r="F16" s="122" t="str">
        <f ca="1">IFERROR(VLOOKUP(TblP28[[#This Row],[Nivel]],INDIRECT(VLOOKUP(TblP28[[#This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IFERROR(VLOOKUP(TblP28[[#This Row],[Factor]],Tbl_ListFactores[],MATCH(B$15,Tbl_ListFactores[#Headers],0),0),"")</f>
        <v>zz</v>
      </c>
      <c r="C17" s="122" t="str">
        <f>IFERROR(VLOOKUP(TblP28[[#This Row],[Factor]],Tbl_ListFactores[],MATCH(C$15,Tbl_ListFactores[#Headers],0),0),"")</f>
        <v/>
      </c>
      <c r="D17" s="122" t="str">
        <f>IFERROR(VLOOKUP(TblP28[[#This Row],[Factor]],Tbl_ListFactores[],MATCH(D$15,Tbl_ListFactores[#Headers],0),0),"")</f>
        <v/>
      </c>
      <c r="E17" s="253"/>
      <c r="F17" s="122" t="str">
        <f ca="1">IFERROR(VLOOKUP(TblP28[[#This Row],[Nivel]],INDIRECT(VLOOKUP(TblP28[[#This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IFERROR(VLOOKUP(TblP28[[#This Row],[Factor]],Tbl_ListFactores[],MATCH(B$15,Tbl_ListFactores[#Headers],0),0),"")</f>
        <v>zz</v>
      </c>
      <c r="C18" s="122" t="str">
        <f>IFERROR(VLOOKUP(TblP28[[#This Row],[Factor]],Tbl_ListFactores[],MATCH(C$15,Tbl_ListFactores[#Headers],0),0),"")</f>
        <v/>
      </c>
      <c r="D18" s="122" t="str">
        <f>IFERROR(VLOOKUP(TblP28[[#This Row],[Factor]],Tbl_ListFactores[],MATCH(D$15,Tbl_ListFactores[#Headers],0),0),"")</f>
        <v/>
      </c>
      <c r="E18" s="253"/>
      <c r="F18" s="122" t="str">
        <f ca="1">IFERROR(VLOOKUP(TblP28[[#This Row],[Nivel]],INDIRECT(VLOOKUP(TblP28[[#This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IFERROR(VLOOKUP(TblP28[[#This Row],[Factor]],Tbl_ListFactores[],MATCH(B$15,Tbl_ListFactores[#Headers],0),0),"")</f>
        <v>zz</v>
      </c>
      <c r="C19" s="122" t="str">
        <f>IFERROR(VLOOKUP(TblP28[[#This Row],[Factor]],Tbl_ListFactores[],MATCH(C$15,Tbl_ListFactores[#Headers],0),0),"")</f>
        <v/>
      </c>
      <c r="D19" s="122" t="str">
        <f>IFERROR(VLOOKUP(TblP28[[#This Row],[Factor]],Tbl_ListFactores[],MATCH(D$15,Tbl_ListFactores[#Headers],0),0),"")</f>
        <v/>
      </c>
      <c r="E19" s="253"/>
      <c r="F19" s="122" t="str">
        <f ca="1">IFERROR(VLOOKUP(TblP28[[#This Row],[Nivel]],INDIRECT(VLOOKUP(TblP28[[#This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IFERROR(VLOOKUP(TblP28[[#This Row],[Factor]],Tbl_ListFactores[],MATCH(B$15,Tbl_ListFactores[#Headers],0),0),"")</f>
        <v>zz</v>
      </c>
      <c r="C20" s="122" t="str">
        <f>IFERROR(VLOOKUP(TblP28[[#This Row],[Factor]],Tbl_ListFactores[],MATCH(C$15,Tbl_ListFactores[#Headers],0),0),"")</f>
        <v/>
      </c>
      <c r="D20" s="122" t="str">
        <f>IFERROR(VLOOKUP(TblP28[[#This Row],[Factor]],Tbl_ListFactores[],MATCH(D$15,Tbl_ListFactores[#Headers],0),0),"")</f>
        <v/>
      </c>
      <c r="E20" s="253"/>
      <c r="F20" s="122" t="str">
        <f ca="1">IFERROR(VLOOKUP(TblP28[[#This Row],[Nivel]],INDIRECT(VLOOKUP(TblP28[[#This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IFERROR(VLOOKUP(TblP28[[#This Row],[Factor]],Tbl_ListFactores[],MATCH(B$15,Tbl_ListFactores[#Headers],0),0),"")</f>
        <v>zz</v>
      </c>
      <c r="C21" s="122" t="str">
        <f>IFERROR(VLOOKUP(TblP28[[#This Row],[Factor]],Tbl_ListFactores[],MATCH(C$15,Tbl_ListFactores[#Headers],0),0),"")</f>
        <v/>
      </c>
      <c r="D21" s="122" t="str">
        <f>IFERROR(VLOOKUP(TblP28[[#This Row],[Factor]],Tbl_ListFactores[],MATCH(D$15,Tbl_ListFactores[#Headers],0),0),"")</f>
        <v/>
      </c>
      <c r="E21" s="253"/>
      <c r="F21" s="122" t="str">
        <f ca="1">IFERROR(VLOOKUP(TblP28[[#This Row],[Nivel]],INDIRECT(VLOOKUP(TblP28[[#This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IFERROR(VLOOKUP(TblP28[[#This Row],[Factor]],Tbl_ListFactores[],MATCH(B$15,Tbl_ListFactores[#Headers],0),0),"")</f>
        <v>zz</v>
      </c>
      <c r="C22" s="122" t="str">
        <f>IFERROR(VLOOKUP(TblP28[[#This Row],[Factor]],Tbl_ListFactores[],MATCH(C$15,Tbl_ListFactores[#Headers],0),0),"")</f>
        <v/>
      </c>
      <c r="D22" s="122" t="str">
        <f>IFERROR(VLOOKUP(TblP28[[#This Row],[Factor]],Tbl_ListFactores[],MATCH(D$15,Tbl_ListFactores[#Headers],0),0),"")</f>
        <v/>
      </c>
      <c r="E22" s="253"/>
      <c r="F22" s="122" t="str">
        <f ca="1">IFERROR(VLOOKUP(TblP28[[#This Row],[Nivel]],INDIRECT(VLOOKUP(TblP28[[#This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IFERROR(VLOOKUP(TblP28[[#This Row],[Factor]],Tbl_ListFactores[],MATCH(B$15,Tbl_ListFactores[#Headers],0),0),"")</f>
        <v>zz</v>
      </c>
      <c r="C23" s="122" t="str">
        <f>IFERROR(VLOOKUP(TblP28[[#This Row],[Factor]],Tbl_ListFactores[],MATCH(C$15,Tbl_ListFactores[#Headers],0),0),"")</f>
        <v/>
      </c>
      <c r="D23" s="122" t="str">
        <f>IFERROR(VLOOKUP(TblP28[[#This Row],[Factor]],Tbl_ListFactores[],MATCH(D$15,Tbl_ListFactores[#Headers],0),0),"")</f>
        <v/>
      </c>
      <c r="E23" s="253"/>
      <c r="F23" s="122" t="str">
        <f ca="1">IFERROR(VLOOKUP(TblP28[[#This Row],[Nivel]],INDIRECT(VLOOKUP(TblP28[[#This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IFERROR(VLOOKUP(TblP28[[#This Row],[Factor]],Tbl_ListFactores[],MATCH(B$15,Tbl_ListFactores[#Headers],0),0),"")</f>
        <v>zz</v>
      </c>
      <c r="C24" s="122" t="str">
        <f>IFERROR(VLOOKUP(TblP28[[#This Row],[Factor]],Tbl_ListFactores[],MATCH(C$15,Tbl_ListFactores[#Headers],0),0),"")</f>
        <v/>
      </c>
      <c r="D24" s="122" t="str">
        <f>IFERROR(VLOOKUP(TblP28[[#This Row],[Factor]],Tbl_ListFactores[],MATCH(D$15,Tbl_ListFactores[#Headers],0),0),"")</f>
        <v/>
      </c>
      <c r="E24" s="253"/>
      <c r="F24" s="122" t="str">
        <f ca="1">IFERROR(VLOOKUP(TblP28[[#This Row],[Nivel]],INDIRECT(VLOOKUP(TblP28[[#This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IFERROR(VLOOKUP(TblP28[[#This Row],[Factor]],Tbl_ListFactores[],MATCH(B$15,Tbl_ListFactores[#Headers],0),0),"")</f>
        <v>zz</v>
      </c>
      <c r="C25" s="122" t="str">
        <f>IFERROR(VLOOKUP(TblP28[[#This Row],[Factor]],Tbl_ListFactores[],MATCH(C$15,Tbl_ListFactores[#Headers],0),0),"")</f>
        <v/>
      </c>
      <c r="D25" s="122" t="str">
        <f>IFERROR(VLOOKUP(TblP28[[#This Row],[Factor]],Tbl_ListFactores[],MATCH(D$15,Tbl_ListFactores[#Headers],0),0),"")</f>
        <v/>
      </c>
      <c r="E25" s="253"/>
      <c r="F25" s="122" t="str">
        <f ca="1">IFERROR(VLOOKUP(TblP28[[#This Row],[Nivel]],INDIRECT(VLOOKUP(TblP28[[#This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IFERROR(VLOOKUP(TblP28[[#This Row],[Factor]],Tbl_ListFactores[],MATCH(B$15,Tbl_ListFactores[#Headers],0),0),"")</f>
        <v>zz</v>
      </c>
      <c r="C26" s="122" t="str">
        <f>IFERROR(VLOOKUP(TblP28[[#This Row],[Factor]],Tbl_ListFactores[],MATCH(C$15,Tbl_ListFactores[#Headers],0),0),"")</f>
        <v/>
      </c>
      <c r="D26" s="122" t="str">
        <f>IFERROR(VLOOKUP(TblP28[[#This Row],[Factor]],Tbl_ListFactores[],MATCH(D$15,Tbl_ListFactores[#Headers],0),0),"")</f>
        <v/>
      </c>
      <c r="E26" s="253"/>
      <c r="F26" s="122" t="str">
        <f ca="1">IFERROR(VLOOKUP(TblP28[[#This Row],[Nivel]],INDIRECT(VLOOKUP(TblP28[[#This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IFERROR(VLOOKUP(TblP28[[#This Row],[Factor]],Tbl_ListFactores[],MATCH(B$15,Tbl_ListFactores[#Headers],0),0),"")</f>
        <v>zz</v>
      </c>
      <c r="C27" s="122" t="str">
        <f>IFERROR(VLOOKUP(TblP28[[#This Row],[Factor]],Tbl_ListFactores[],MATCH(C$15,Tbl_ListFactores[#Headers],0),0),"")</f>
        <v/>
      </c>
      <c r="D27" s="122" t="str">
        <f>IFERROR(VLOOKUP(TblP28[[#This Row],[Factor]],Tbl_ListFactores[],MATCH(D$15,Tbl_ListFactores[#Headers],0),0),"")</f>
        <v/>
      </c>
      <c r="E27" s="253"/>
      <c r="F27" s="122" t="str">
        <f ca="1">IFERROR(VLOOKUP(TblP28[[#This Row],[Nivel]],INDIRECT(VLOOKUP(TblP28[[#This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IFERROR(VLOOKUP(TblP28[[#This Row],[Factor]],Tbl_ListFactores[],MATCH(B$15,Tbl_ListFactores[#Headers],0),0),"")</f>
        <v>zz</v>
      </c>
      <c r="C28" s="122" t="str">
        <f>IFERROR(VLOOKUP(TblP28[[#This Row],[Factor]],Tbl_ListFactores[],MATCH(C$15,Tbl_ListFactores[#Headers],0),0),"")</f>
        <v/>
      </c>
      <c r="D28" s="122" t="str">
        <f>IFERROR(VLOOKUP(TblP28[[#This Row],[Factor]],Tbl_ListFactores[],MATCH(D$15,Tbl_ListFactores[#Headers],0),0),"")</f>
        <v/>
      </c>
      <c r="E28" s="253"/>
      <c r="F28" s="122" t="str">
        <f ca="1">IFERROR(VLOOKUP(TblP28[[#This Row],[Nivel]],INDIRECT(VLOOKUP(TblP28[[#This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IFERROR(VLOOKUP(TblP28[[#This Row],[Factor]],Tbl_ListFactores[],MATCH(B$15,Tbl_ListFactores[#Headers],0),0),"")</f>
        <v>zz</v>
      </c>
      <c r="C29" s="122" t="str">
        <f>IFERROR(VLOOKUP(TblP28[[#This Row],[Factor]],Tbl_ListFactores[],MATCH(C$15,Tbl_ListFactores[#Headers],0),0),"")</f>
        <v/>
      </c>
      <c r="D29" s="122" t="str">
        <f>IFERROR(VLOOKUP(TblP28[[#This Row],[Factor]],Tbl_ListFactores[],MATCH(D$15,Tbl_ListFactores[#Headers],0),0),"")</f>
        <v/>
      </c>
      <c r="E29" s="253"/>
      <c r="F29" s="122" t="str">
        <f ca="1">IFERROR(VLOOKUP(TblP28[[#This Row],[Nivel]],INDIRECT(VLOOKUP(TblP28[[#This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IFERROR(VLOOKUP(TblP28[[#This Row],[Factor]],Tbl_ListFactores[],MATCH(B$15,Tbl_ListFactores[#Headers],0),0),"")</f>
        <v>zz</v>
      </c>
      <c r="C30" s="122" t="str">
        <f>IFERROR(VLOOKUP(TblP28[[#This Row],[Factor]],Tbl_ListFactores[],MATCH(C$15,Tbl_ListFactores[#Headers],0),0),"")</f>
        <v/>
      </c>
      <c r="D30" s="122" t="str">
        <f>IFERROR(VLOOKUP(TblP28[[#This Row],[Factor]],Tbl_ListFactores[],MATCH(D$15,Tbl_ListFactores[#Headers],0),0),"")</f>
        <v/>
      </c>
      <c r="E30" s="253"/>
      <c r="F30" s="122" t="str">
        <f ca="1">IFERROR(VLOOKUP(TblP28[[#This Row],[Nivel]],INDIRECT(VLOOKUP(TblP28[[#This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IFERROR(VLOOKUP(TblP28[[#This Row],[Factor]],Tbl_ListFactores[],MATCH(B$15,Tbl_ListFactores[#Headers],0),0),"")</f>
        <v>zz</v>
      </c>
      <c r="C31" s="122" t="str">
        <f>IFERROR(VLOOKUP(TblP28[[#This Row],[Factor]],Tbl_ListFactores[],MATCH(C$15,Tbl_ListFactores[#Headers],0),0),"")</f>
        <v/>
      </c>
      <c r="D31" s="122" t="str">
        <f>IFERROR(VLOOKUP(TblP28[[#This Row],[Factor]],Tbl_ListFactores[],MATCH(D$15,Tbl_ListFactores[#Headers],0),0),"")</f>
        <v/>
      </c>
      <c r="E31" s="253"/>
      <c r="F31" s="122" t="str">
        <f ca="1">IFERROR(VLOOKUP(TblP28[[#This Row],[Nivel]],INDIRECT(VLOOKUP(TblP28[[#This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IFERROR(VLOOKUP(TblP28[[#This Row],[Factor]],Tbl_ListFactores[],MATCH(B$15,Tbl_ListFactores[#Headers],0),0),"")</f>
        <v>zz</v>
      </c>
      <c r="C32" s="122" t="str">
        <f>IFERROR(VLOOKUP(TblP28[[#This Row],[Factor]],Tbl_ListFactores[],MATCH(C$15,Tbl_ListFactores[#Headers],0),0),"")</f>
        <v/>
      </c>
      <c r="D32" s="122" t="str">
        <f>IFERROR(VLOOKUP(TblP28[[#This Row],[Factor]],Tbl_ListFactores[],MATCH(D$15,Tbl_ListFactores[#Headers],0),0),"")</f>
        <v/>
      </c>
      <c r="E32" s="253"/>
      <c r="F32" s="122" t="str">
        <f ca="1">IFERROR(VLOOKUP(TblP28[[#This Row],[Nivel]],INDIRECT(VLOOKUP(TblP28[[#This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IFERROR(VLOOKUP(TblP28[[#This Row],[Factor]],Tbl_ListFactores[],MATCH(B$15,Tbl_ListFactores[#Headers],0),0),"")</f>
        <v>zz</v>
      </c>
      <c r="C33" s="122" t="str">
        <f>IFERROR(VLOOKUP(TblP28[[#This Row],[Factor]],Tbl_ListFactores[],MATCH(C$15,Tbl_ListFactores[#Headers],0),0),"")</f>
        <v/>
      </c>
      <c r="D33" s="122" t="str">
        <f>IFERROR(VLOOKUP(TblP28[[#This Row],[Factor]],Tbl_ListFactores[],MATCH(D$15,Tbl_ListFactores[#Headers],0),0),"")</f>
        <v/>
      </c>
      <c r="E33" s="253"/>
      <c r="F33" s="122" t="str">
        <f ca="1">IFERROR(VLOOKUP(TblP28[[#This Row],[Nivel]],INDIRECT(VLOOKUP(TblP28[[#This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IFERROR(VLOOKUP(TblP28[[#This Row],[Factor]],Tbl_ListFactores[],MATCH(B$15,Tbl_ListFactores[#Headers],0),0),"")</f>
        <v>zz</v>
      </c>
      <c r="C34" s="122" t="str">
        <f>IFERROR(VLOOKUP(TblP28[[#This Row],[Factor]],Tbl_ListFactores[],MATCH(C$15,Tbl_ListFactores[#Headers],0),0),"")</f>
        <v/>
      </c>
      <c r="D34" s="122" t="str">
        <f>IFERROR(VLOOKUP(TblP28[[#This Row],[Factor]],Tbl_ListFactores[],MATCH(D$15,Tbl_ListFactores[#Headers],0),0),"")</f>
        <v/>
      </c>
      <c r="E34" s="253"/>
      <c r="F34" s="122" t="str">
        <f ca="1">IFERROR(VLOOKUP(TblP28[[#This Row],[Nivel]],INDIRECT(VLOOKUP(TblP28[[#This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IFERROR(VLOOKUP(TblP28[[#This Row],[Factor]],Tbl_ListFactores[],MATCH(B$15,Tbl_ListFactores[#Headers],0),0),"")</f>
        <v>zz</v>
      </c>
      <c r="C35" s="122" t="str">
        <f>IFERROR(VLOOKUP(TblP28[[#This Row],[Factor]],Tbl_ListFactores[],MATCH(C$15,Tbl_ListFactores[#Headers],0),0),"")</f>
        <v/>
      </c>
      <c r="D35" s="122" t="str">
        <f>IFERROR(VLOOKUP(TblP28[[#This Row],[Factor]],Tbl_ListFactores[],MATCH(D$15,Tbl_ListFactores[#Headers],0),0),"")</f>
        <v/>
      </c>
      <c r="E35" s="253"/>
      <c r="F35" s="122" t="str">
        <f ca="1">IFERROR(VLOOKUP(TblP28[[#This Row],[Nivel]],INDIRECT(VLOOKUP(TblP28[[#This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IFERROR(VLOOKUP(TblP28[[#This Row],[Factor]],Tbl_ListFactores[],MATCH(B$15,Tbl_ListFactores[#Headers],0),0),"")</f>
        <v>zz</v>
      </c>
      <c r="C36" s="122" t="str">
        <f>IFERROR(VLOOKUP(TblP28[[#This Row],[Factor]],Tbl_ListFactores[],MATCH(C$15,Tbl_ListFactores[#Headers],0),0),"")</f>
        <v/>
      </c>
      <c r="D36" s="122" t="str">
        <f>IFERROR(VLOOKUP(TblP28[[#This Row],[Factor]],Tbl_ListFactores[],MATCH(D$15,Tbl_ListFactores[#Headers],0),0),"")</f>
        <v/>
      </c>
      <c r="E36" s="253"/>
      <c r="F36" s="122" t="str">
        <f ca="1">IFERROR(VLOOKUP(TblP28[[#This Row],[Nivel]],INDIRECT(VLOOKUP(TblP28[[#This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IFERROR(VLOOKUP(TblP28[[#This Row],[Factor]],Tbl_ListFactores[],MATCH(B$15,Tbl_ListFactores[#Headers],0),0),"")</f>
        <v>zz</v>
      </c>
      <c r="C37" s="122" t="str">
        <f>IFERROR(VLOOKUP(TblP28[[#This Row],[Factor]],Tbl_ListFactores[],MATCH(C$15,Tbl_ListFactores[#Headers],0),0),"")</f>
        <v/>
      </c>
      <c r="D37" s="122" t="str">
        <f>IFERROR(VLOOKUP(TblP28[[#This Row],[Factor]],Tbl_ListFactores[],MATCH(D$15,Tbl_ListFactores[#Headers],0),0),"")</f>
        <v/>
      </c>
      <c r="E37" s="253"/>
      <c r="F37" s="122" t="str">
        <f ca="1">IFERROR(VLOOKUP(TblP28[[#This Row],[Nivel]],INDIRECT(VLOOKUP(TblP28[[#This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IFERROR(VLOOKUP(TblP28[[#This Row],[Factor]],Tbl_ListFactores[],MATCH(B$15,Tbl_ListFactores[#Headers],0),0),"")</f>
        <v>zz</v>
      </c>
      <c r="C38" s="122" t="str">
        <f>IFERROR(VLOOKUP(TblP28[[#This Row],[Factor]],Tbl_ListFactores[],MATCH(C$15,Tbl_ListFactores[#Headers],0),0),"")</f>
        <v/>
      </c>
      <c r="D38" s="122" t="str">
        <f>IFERROR(VLOOKUP(TblP28[[#This Row],[Factor]],Tbl_ListFactores[],MATCH(D$15,Tbl_ListFactores[#Headers],0),0),"")</f>
        <v/>
      </c>
      <c r="E38" s="253"/>
      <c r="F38" s="122" t="str">
        <f ca="1">IFERROR(VLOOKUP(TblP28[[#This Row],[Nivel]],INDIRECT(VLOOKUP(TblP28[[#This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IFERROR(VLOOKUP(TblP28[[#This Row],[Factor]],Tbl_ListFactores[],MATCH(B$15,Tbl_ListFactores[#Headers],0),0),"")</f>
        <v>zz</v>
      </c>
      <c r="C39" s="122" t="str">
        <f>IFERROR(VLOOKUP(TblP28[[#This Row],[Factor]],Tbl_ListFactores[],MATCH(C$15,Tbl_ListFactores[#Headers],0),0),"")</f>
        <v/>
      </c>
      <c r="D39" s="122" t="str">
        <f>IFERROR(VLOOKUP(TblP28[[#This Row],[Factor]],Tbl_ListFactores[],MATCH(D$15,Tbl_ListFactores[#Headers],0),0),"")</f>
        <v/>
      </c>
      <c r="E39" s="253"/>
      <c r="F39" s="122" t="str">
        <f ca="1">IFERROR(VLOOKUP(TblP28[[#This Row],[Nivel]],INDIRECT(VLOOKUP(TblP28[[#This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IFERROR(VLOOKUP(TblP28[[#This Row],[Factor]],Tbl_ListFactores[],MATCH(B$15,Tbl_ListFactores[#Headers],0),0),"")</f>
        <v>zz</v>
      </c>
      <c r="C40" s="122" t="str">
        <f>IFERROR(VLOOKUP(TblP28[[#This Row],[Factor]],Tbl_ListFactores[],MATCH(C$15,Tbl_ListFactores[#Headers],0),0),"")</f>
        <v/>
      </c>
      <c r="D40" s="122" t="str">
        <f>IFERROR(VLOOKUP(TblP28[[#This Row],[Factor]],Tbl_ListFactores[],MATCH(D$15,Tbl_ListFactores[#Headers],0),0),"")</f>
        <v/>
      </c>
      <c r="E40" s="253"/>
      <c r="F40" s="122" t="str">
        <f ca="1">IFERROR(VLOOKUP(TblP28[[#This Row],[Nivel]],INDIRECT(VLOOKUP(TblP28[[#This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IFERROR(VLOOKUP(TblP28[[#This Row],[Factor]],Tbl_ListFactores[],MATCH(B$15,Tbl_ListFactores[#Headers],0),0),"")</f>
        <v>zz</v>
      </c>
      <c r="C41" s="122" t="str">
        <f>IFERROR(VLOOKUP(TblP28[[#This Row],[Factor]],Tbl_ListFactores[],MATCH(C$15,Tbl_ListFactores[#Headers],0),0),"")</f>
        <v/>
      </c>
      <c r="D41" s="122" t="str">
        <f>IFERROR(VLOOKUP(TblP28[[#This Row],[Factor]],Tbl_ListFactores[],MATCH(D$15,Tbl_ListFactores[#Headers],0),0),"")</f>
        <v/>
      </c>
      <c r="E41" s="253"/>
      <c r="F41" s="122" t="str">
        <f ca="1">IFERROR(VLOOKUP(TblP28[[#This Row],[Nivel]],INDIRECT(VLOOKUP(TblP28[[#This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IFERROR(VLOOKUP(TblP28[[#This Row],[Factor]],Tbl_ListFactores[],MATCH(B$15,Tbl_ListFactores[#Headers],0),0),"")</f>
        <v>zz</v>
      </c>
      <c r="C42" s="122" t="str">
        <f>IFERROR(VLOOKUP(TblP28[[#This Row],[Factor]],Tbl_ListFactores[],MATCH(C$15,Tbl_ListFactores[#Headers],0),0),"")</f>
        <v/>
      </c>
      <c r="D42" s="122" t="str">
        <f>IFERROR(VLOOKUP(TblP28[[#This Row],[Factor]],Tbl_ListFactores[],MATCH(D$15,Tbl_ListFactores[#Headers],0),0),"")</f>
        <v/>
      </c>
      <c r="E42" s="253"/>
      <c r="F42" s="122" t="str">
        <f ca="1">IFERROR(VLOOKUP(TblP28[[#This Row],[Nivel]],INDIRECT(VLOOKUP(TblP28[[#This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IFERROR(VLOOKUP(TblP28[[#This Row],[Factor]],Tbl_ListFactores[],MATCH(B$15,Tbl_ListFactores[#Headers],0),0),"")</f>
        <v>zz</v>
      </c>
      <c r="C43" s="122" t="str">
        <f>IFERROR(VLOOKUP(TblP28[[#This Row],[Factor]],Tbl_ListFactores[],MATCH(C$15,Tbl_ListFactores[#Headers],0),0),"")</f>
        <v/>
      </c>
      <c r="D43" s="122" t="str">
        <f>IFERROR(VLOOKUP(TblP28[[#This Row],[Factor]],Tbl_ListFactores[],MATCH(D$15,Tbl_ListFactores[#Headers],0),0),"")</f>
        <v/>
      </c>
      <c r="E43" s="253"/>
      <c r="F43" s="122" t="str">
        <f ca="1">IFERROR(VLOOKUP(TblP28[[#This Row],[Nivel]],INDIRECT(VLOOKUP(TblP28[[#This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IFERROR(VLOOKUP(TblP28[[#This Row],[Factor]],Tbl_ListFactores[],MATCH(B$15,Tbl_ListFactores[#Headers],0),0),"")</f>
        <v>zz</v>
      </c>
      <c r="C44" s="122" t="str">
        <f>IFERROR(VLOOKUP(TblP28[[#This Row],[Factor]],Tbl_ListFactores[],MATCH(C$15,Tbl_ListFactores[#Headers],0),0),"")</f>
        <v/>
      </c>
      <c r="D44" s="122" t="str">
        <f>IFERROR(VLOOKUP(TblP28[[#This Row],[Factor]],Tbl_ListFactores[],MATCH(D$15,Tbl_ListFactores[#Headers],0),0),"")</f>
        <v/>
      </c>
      <c r="E44" s="253"/>
      <c r="F44" s="122" t="str">
        <f ca="1">IFERROR(VLOOKUP(TblP28[[#This Row],[Nivel]],INDIRECT(VLOOKUP(TblP28[[#This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IFERROR(VLOOKUP(TblP28[[#This Row],[Factor]],Tbl_ListFactores[],MATCH(B$15,Tbl_ListFactores[#Headers],0),0),"")</f>
        <v>zz</v>
      </c>
      <c r="C45" s="122" t="str">
        <f>IFERROR(VLOOKUP(TblP28[[#This Row],[Factor]],Tbl_ListFactores[],MATCH(C$15,Tbl_ListFactores[#Headers],0),0),"")</f>
        <v/>
      </c>
      <c r="D45" s="122" t="str">
        <f>IFERROR(VLOOKUP(TblP28[[#This Row],[Factor]],Tbl_ListFactores[],MATCH(D$15,Tbl_ListFactores[#Headers],0),0),"")</f>
        <v/>
      </c>
      <c r="E45" s="253"/>
      <c r="F45" s="122" t="str">
        <f ca="1">IFERROR(VLOOKUP(TblP28[[#This Row],[Nivel]],INDIRECT(VLOOKUP(TblP28[[#This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52" priority="2">
      <formula>AND($C16&lt;&gt;"",ISBLANK($E16),$D$1&lt;&gt;0)</formula>
    </cfRule>
  </conditionalFormatting>
  <conditionalFormatting sqref="B16:B45">
    <cfRule type="cellIs" dxfId="251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2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94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IF(AND(COUNTBLANK(TblP29[Nivel])&lt;&gt;COUNTBLANK(TblP29[Nombre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IFERROR(VLOOKUP(TblP29[[#This Row],[Factor]],Tbl_ListFactores[],MATCH(B$15,Tbl_ListFactores[#Headers],0),0),"")</f>
        <v>zz</v>
      </c>
      <c r="C16" s="122" t="str">
        <f>IFERROR(VLOOKUP(TblP29[[#This Row],[Factor]],Tbl_ListFactores[],MATCH(C$15,Tbl_ListFactores[#Headers],0),0),"")</f>
        <v/>
      </c>
      <c r="D16" s="122" t="str">
        <f>IFERROR(VLOOKUP(TblP29[[#This Row],[Factor]],Tbl_ListFactores[],MATCH(D$15,Tbl_ListFactores[#Headers],0),0),"")</f>
        <v/>
      </c>
      <c r="E16" s="253"/>
      <c r="F16" s="122" t="str">
        <f ca="1">IFERROR(VLOOKUP(TblP29[[#This Row],[Nivel]],INDIRECT(VLOOKUP(TblP29[[#This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IFERROR(VLOOKUP(TblP29[[#This Row],[Factor]],Tbl_ListFactores[],MATCH(B$15,Tbl_ListFactores[#Headers],0),0),"")</f>
        <v>zz</v>
      </c>
      <c r="C17" s="122" t="str">
        <f>IFERROR(VLOOKUP(TblP29[[#This Row],[Factor]],Tbl_ListFactores[],MATCH(C$15,Tbl_ListFactores[#Headers],0),0),"")</f>
        <v/>
      </c>
      <c r="D17" s="122" t="str">
        <f>IFERROR(VLOOKUP(TblP29[[#This Row],[Factor]],Tbl_ListFactores[],MATCH(D$15,Tbl_ListFactores[#Headers],0),0),"")</f>
        <v/>
      </c>
      <c r="E17" s="253"/>
      <c r="F17" s="122" t="str">
        <f ca="1">IFERROR(VLOOKUP(TblP29[[#This Row],[Nivel]],INDIRECT(VLOOKUP(TblP29[[#This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IFERROR(VLOOKUP(TblP29[[#This Row],[Factor]],Tbl_ListFactores[],MATCH(B$15,Tbl_ListFactores[#Headers],0),0),"")</f>
        <v>zz</v>
      </c>
      <c r="C18" s="122" t="str">
        <f>IFERROR(VLOOKUP(TblP29[[#This Row],[Factor]],Tbl_ListFactores[],MATCH(C$15,Tbl_ListFactores[#Headers],0),0),"")</f>
        <v/>
      </c>
      <c r="D18" s="122" t="str">
        <f>IFERROR(VLOOKUP(TblP29[[#This Row],[Factor]],Tbl_ListFactores[],MATCH(D$15,Tbl_ListFactores[#Headers],0),0),"")</f>
        <v/>
      </c>
      <c r="E18" s="253"/>
      <c r="F18" s="122" t="str">
        <f ca="1">IFERROR(VLOOKUP(TblP29[[#This Row],[Nivel]],INDIRECT(VLOOKUP(TblP29[[#This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IFERROR(VLOOKUP(TblP29[[#This Row],[Factor]],Tbl_ListFactores[],MATCH(B$15,Tbl_ListFactores[#Headers],0),0),"")</f>
        <v>zz</v>
      </c>
      <c r="C19" s="122" t="str">
        <f>IFERROR(VLOOKUP(TblP29[[#This Row],[Factor]],Tbl_ListFactores[],MATCH(C$15,Tbl_ListFactores[#Headers],0),0),"")</f>
        <v/>
      </c>
      <c r="D19" s="122" t="str">
        <f>IFERROR(VLOOKUP(TblP29[[#This Row],[Factor]],Tbl_ListFactores[],MATCH(D$15,Tbl_ListFactores[#Headers],0),0),"")</f>
        <v/>
      </c>
      <c r="E19" s="253"/>
      <c r="F19" s="122" t="str">
        <f ca="1">IFERROR(VLOOKUP(TblP29[[#This Row],[Nivel]],INDIRECT(VLOOKUP(TblP29[[#This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IFERROR(VLOOKUP(TblP29[[#This Row],[Factor]],Tbl_ListFactores[],MATCH(B$15,Tbl_ListFactores[#Headers],0),0),"")</f>
        <v>zz</v>
      </c>
      <c r="C20" s="122" t="str">
        <f>IFERROR(VLOOKUP(TblP29[[#This Row],[Factor]],Tbl_ListFactores[],MATCH(C$15,Tbl_ListFactores[#Headers],0),0),"")</f>
        <v/>
      </c>
      <c r="D20" s="122" t="str">
        <f>IFERROR(VLOOKUP(TblP29[[#This Row],[Factor]],Tbl_ListFactores[],MATCH(D$15,Tbl_ListFactores[#Headers],0),0),"")</f>
        <v/>
      </c>
      <c r="E20" s="253"/>
      <c r="F20" s="122" t="str">
        <f ca="1">IFERROR(VLOOKUP(TblP29[[#This Row],[Nivel]],INDIRECT(VLOOKUP(TblP29[[#This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IFERROR(VLOOKUP(TblP29[[#This Row],[Factor]],Tbl_ListFactores[],MATCH(B$15,Tbl_ListFactores[#Headers],0),0),"")</f>
        <v>zz</v>
      </c>
      <c r="C21" s="122" t="str">
        <f>IFERROR(VLOOKUP(TblP29[[#This Row],[Factor]],Tbl_ListFactores[],MATCH(C$15,Tbl_ListFactores[#Headers],0),0),"")</f>
        <v/>
      </c>
      <c r="D21" s="122" t="str">
        <f>IFERROR(VLOOKUP(TblP29[[#This Row],[Factor]],Tbl_ListFactores[],MATCH(D$15,Tbl_ListFactores[#Headers],0),0),"")</f>
        <v/>
      </c>
      <c r="E21" s="253"/>
      <c r="F21" s="122" t="str">
        <f ca="1">IFERROR(VLOOKUP(TblP29[[#This Row],[Nivel]],INDIRECT(VLOOKUP(TblP29[[#This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IFERROR(VLOOKUP(TblP29[[#This Row],[Factor]],Tbl_ListFactores[],MATCH(B$15,Tbl_ListFactores[#Headers],0),0),"")</f>
        <v>zz</v>
      </c>
      <c r="C22" s="122" t="str">
        <f>IFERROR(VLOOKUP(TblP29[[#This Row],[Factor]],Tbl_ListFactores[],MATCH(C$15,Tbl_ListFactores[#Headers],0),0),"")</f>
        <v/>
      </c>
      <c r="D22" s="122" t="str">
        <f>IFERROR(VLOOKUP(TblP29[[#This Row],[Factor]],Tbl_ListFactores[],MATCH(D$15,Tbl_ListFactores[#Headers],0),0),"")</f>
        <v/>
      </c>
      <c r="E22" s="253"/>
      <c r="F22" s="122" t="str">
        <f ca="1">IFERROR(VLOOKUP(TblP29[[#This Row],[Nivel]],INDIRECT(VLOOKUP(TblP29[[#This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IFERROR(VLOOKUP(TblP29[[#This Row],[Factor]],Tbl_ListFactores[],MATCH(B$15,Tbl_ListFactores[#Headers],0),0),"")</f>
        <v>zz</v>
      </c>
      <c r="C23" s="122" t="str">
        <f>IFERROR(VLOOKUP(TblP29[[#This Row],[Factor]],Tbl_ListFactores[],MATCH(C$15,Tbl_ListFactores[#Headers],0),0),"")</f>
        <v/>
      </c>
      <c r="D23" s="122" t="str">
        <f>IFERROR(VLOOKUP(TblP29[[#This Row],[Factor]],Tbl_ListFactores[],MATCH(D$15,Tbl_ListFactores[#Headers],0),0),"")</f>
        <v/>
      </c>
      <c r="E23" s="253"/>
      <c r="F23" s="122" t="str">
        <f ca="1">IFERROR(VLOOKUP(TblP29[[#This Row],[Nivel]],INDIRECT(VLOOKUP(TblP29[[#This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IFERROR(VLOOKUP(TblP29[[#This Row],[Factor]],Tbl_ListFactores[],MATCH(B$15,Tbl_ListFactores[#Headers],0),0),"")</f>
        <v>zz</v>
      </c>
      <c r="C24" s="122" t="str">
        <f>IFERROR(VLOOKUP(TblP29[[#This Row],[Factor]],Tbl_ListFactores[],MATCH(C$15,Tbl_ListFactores[#Headers],0),0),"")</f>
        <v/>
      </c>
      <c r="D24" s="122" t="str">
        <f>IFERROR(VLOOKUP(TblP29[[#This Row],[Factor]],Tbl_ListFactores[],MATCH(D$15,Tbl_ListFactores[#Headers],0),0),"")</f>
        <v/>
      </c>
      <c r="E24" s="253"/>
      <c r="F24" s="122" t="str">
        <f ca="1">IFERROR(VLOOKUP(TblP29[[#This Row],[Nivel]],INDIRECT(VLOOKUP(TblP29[[#This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IFERROR(VLOOKUP(TblP29[[#This Row],[Factor]],Tbl_ListFactores[],MATCH(B$15,Tbl_ListFactores[#Headers],0),0),"")</f>
        <v>zz</v>
      </c>
      <c r="C25" s="122" t="str">
        <f>IFERROR(VLOOKUP(TblP29[[#This Row],[Factor]],Tbl_ListFactores[],MATCH(C$15,Tbl_ListFactores[#Headers],0),0),"")</f>
        <v/>
      </c>
      <c r="D25" s="122" t="str">
        <f>IFERROR(VLOOKUP(TblP29[[#This Row],[Factor]],Tbl_ListFactores[],MATCH(D$15,Tbl_ListFactores[#Headers],0),0),"")</f>
        <v/>
      </c>
      <c r="E25" s="253"/>
      <c r="F25" s="122" t="str">
        <f ca="1">IFERROR(VLOOKUP(TblP29[[#This Row],[Nivel]],INDIRECT(VLOOKUP(TblP29[[#This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IFERROR(VLOOKUP(TblP29[[#This Row],[Factor]],Tbl_ListFactores[],MATCH(B$15,Tbl_ListFactores[#Headers],0),0),"")</f>
        <v>zz</v>
      </c>
      <c r="C26" s="122" t="str">
        <f>IFERROR(VLOOKUP(TblP29[[#This Row],[Factor]],Tbl_ListFactores[],MATCH(C$15,Tbl_ListFactores[#Headers],0),0),"")</f>
        <v/>
      </c>
      <c r="D26" s="122" t="str">
        <f>IFERROR(VLOOKUP(TblP29[[#This Row],[Factor]],Tbl_ListFactores[],MATCH(D$15,Tbl_ListFactores[#Headers],0),0),"")</f>
        <v/>
      </c>
      <c r="E26" s="253"/>
      <c r="F26" s="122" t="str">
        <f ca="1">IFERROR(VLOOKUP(TblP29[[#This Row],[Nivel]],INDIRECT(VLOOKUP(TblP29[[#This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IFERROR(VLOOKUP(TblP29[[#This Row],[Factor]],Tbl_ListFactores[],MATCH(B$15,Tbl_ListFactores[#Headers],0),0),"")</f>
        <v>zz</v>
      </c>
      <c r="C27" s="122" t="str">
        <f>IFERROR(VLOOKUP(TblP29[[#This Row],[Factor]],Tbl_ListFactores[],MATCH(C$15,Tbl_ListFactores[#Headers],0),0),"")</f>
        <v/>
      </c>
      <c r="D27" s="122" t="str">
        <f>IFERROR(VLOOKUP(TblP29[[#This Row],[Factor]],Tbl_ListFactores[],MATCH(D$15,Tbl_ListFactores[#Headers],0),0),"")</f>
        <v/>
      </c>
      <c r="E27" s="253"/>
      <c r="F27" s="122" t="str">
        <f ca="1">IFERROR(VLOOKUP(TblP29[[#This Row],[Nivel]],INDIRECT(VLOOKUP(TblP29[[#This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IFERROR(VLOOKUP(TblP29[[#This Row],[Factor]],Tbl_ListFactores[],MATCH(B$15,Tbl_ListFactores[#Headers],0),0),"")</f>
        <v>zz</v>
      </c>
      <c r="C28" s="122" t="str">
        <f>IFERROR(VLOOKUP(TblP29[[#This Row],[Factor]],Tbl_ListFactores[],MATCH(C$15,Tbl_ListFactores[#Headers],0),0),"")</f>
        <v/>
      </c>
      <c r="D28" s="122" t="str">
        <f>IFERROR(VLOOKUP(TblP29[[#This Row],[Factor]],Tbl_ListFactores[],MATCH(D$15,Tbl_ListFactores[#Headers],0),0),"")</f>
        <v/>
      </c>
      <c r="E28" s="253"/>
      <c r="F28" s="122" t="str">
        <f ca="1">IFERROR(VLOOKUP(TblP29[[#This Row],[Nivel]],INDIRECT(VLOOKUP(TblP29[[#This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IFERROR(VLOOKUP(TblP29[[#This Row],[Factor]],Tbl_ListFactores[],MATCH(B$15,Tbl_ListFactores[#Headers],0),0),"")</f>
        <v>zz</v>
      </c>
      <c r="C29" s="122" t="str">
        <f>IFERROR(VLOOKUP(TblP29[[#This Row],[Factor]],Tbl_ListFactores[],MATCH(C$15,Tbl_ListFactores[#Headers],0),0),"")</f>
        <v/>
      </c>
      <c r="D29" s="122" t="str">
        <f>IFERROR(VLOOKUP(TblP29[[#This Row],[Factor]],Tbl_ListFactores[],MATCH(D$15,Tbl_ListFactores[#Headers],0),0),"")</f>
        <v/>
      </c>
      <c r="E29" s="253"/>
      <c r="F29" s="122" t="str">
        <f ca="1">IFERROR(VLOOKUP(TblP29[[#This Row],[Nivel]],INDIRECT(VLOOKUP(TblP29[[#This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IFERROR(VLOOKUP(TblP29[[#This Row],[Factor]],Tbl_ListFactores[],MATCH(B$15,Tbl_ListFactores[#Headers],0),0),"")</f>
        <v>zz</v>
      </c>
      <c r="C30" s="122" t="str">
        <f>IFERROR(VLOOKUP(TblP29[[#This Row],[Factor]],Tbl_ListFactores[],MATCH(C$15,Tbl_ListFactores[#Headers],0),0),"")</f>
        <v/>
      </c>
      <c r="D30" s="122" t="str">
        <f>IFERROR(VLOOKUP(TblP29[[#This Row],[Factor]],Tbl_ListFactores[],MATCH(D$15,Tbl_ListFactores[#Headers],0),0),"")</f>
        <v/>
      </c>
      <c r="E30" s="253"/>
      <c r="F30" s="122" t="str">
        <f ca="1">IFERROR(VLOOKUP(TblP29[[#This Row],[Nivel]],INDIRECT(VLOOKUP(TblP29[[#This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IFERROR(VLOOKUP(TblP29[[#This Row],[Factor]],Tbl_ListFactores[],MATCH(B$15,Tbl_ListFactores[#Headers],0),0),"")</f>
        <v>zz</v>
      </c>
      <c r="C31" s="122" t="str">
        <f>IFERROR(VLOOKUP(TblP29[[#This Row],[Factor]],Tbl_ListFactores[],MATCH(C$15,Tbl_ListFactores[#Headers],0),0),"")</f>
        <v/>
      </c>
      <c r="D31" s="122" t="str">
        <f>IFERROR(VLOOKUP(TblP29[[#This Row],[Factor]],Tbl_ListFactores[],MATCH(D$15,Tbl_ListFactores[#Headers],0),0),"")</f>
        <v/>
      </c>
      <c r="E31" s="253"/>
      <c r="F31" s="122" t="str">
        <f ca="1">IFERROR(VLOOKUP(TblP29[[#This Row],[Nivel]],INDIRECT(VLOOKUP(TblP29[[#This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IFERROR(VLOOKUP(TblP29[[#This Row],[Factor]],Tbl_ListFactores[],MATCH(B$15,Tbl_ListFactores[#Headers],0),0),"")</f>
        <v>zz</v>
      </c>
      <c r="C32" s="122" t="str">
        <f>IFERROR(VLOOKUP(TblP29[[#This Row],[Factor]],Tbl_ListFactores[],MATCH(C$15,Tbl_ListFactores[#Headers],0),0),"")</f>
        <v/>
      </c>
      <c r="D32" s="122" t="str">
        <f>IFERROR(VLOOKUP(TblP29[[#This Row],[Factor]],Tbl_ListFactores[],MATCH(D$15,Tbl_ListFactores[#Headers],0),0),"")</f>
        <v/>
      </c>
      <c r="E32" s="253"/>
      <c r="F32" s="122" t="str">
        <f ca="1">IFERROR(VLOOKUP(TblP29[[#This Row],[Nivel]],INDIRECT(VLOOKUP(TblP29[[#This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IFERROR(VLOOKUP(TblP29[[#This Row],[Factor]],Tbl_ListFactores[],MATCH(B$15,Tbl_ListFactores[#Headers],0),0),"")</f>
        <v>zz</v>
      </c>
      <c r="C33" s="122" t="str">
        <f>IFERROR(VLOOKUP(TblP29[[#This Row],[Factor]],Tbl_ListFactores[],MATCH(C$15,Tbl_ListFactores[#Headers],0),0),"")</f>
        <v/>
      </c>
      <c r="D33" s="122" t="str">
        <f>IFERROR(VLOOKUP(TblP29[[#This Row],[Factor]],Tbl_ListFactores[],MATCH(D$15,Tbl_ListFactores[#Headers],0),0),"")</f>
        <v/>
      </c>
      <c r="E33" s="253"/>
      <c r="F33" s="122" t="str">
        <f ca="1">IFERROR(VLOOKUP(TblP29[[#This Row],[Nivel]],INDIRECT(VLOOKUP(TblP29[[#This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IFERROR(VLOOKUP(TblP29[[#This Row],[Factor]],Tbl_ListFactores[],MATCH(B$15,Tbl_ListFactores[#Headers],0),0),"")</f>
        <v>zz</v>
      </c>
      <c r="C34" s="122" t="str">
        <f>IFERROR(VLOOKUP(TblP29[[#This Row],[Factor]],Tbl_ListFactores[],MATCH(C$15,Tbl_ListFactores[#Headers],0),0),"")</f>
        <v/>
      </c>
      <c r="D34" s="122" t="str">
        <f>IFERROR(VLOOKUP(TblP29[[#This Row],[Factor]],Tbl_ListFactores[],MATCH(D$15,Tbl_ListFactores[#Headers],0),0),"")</f>
        <v/>
      </c>
      <c r="E34" s="253"/>
      <c r="F34" s="122" t="str">
        <f ca="1">IFERROR(VLOOKUP(TblP29[[#This Row],[Nivel]],INDIRECT(VLOOKUP(TblP29[[#This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IFERROR(VLOOKUP(TblP29[[#This Row],[Factor]],Tbl_ListFactores[],MATCH(B$15,Tbl_ListFactores[#Headers],0),0),"")</f>
        <v>zz</v>
      </c>
      <c r="C35" s="122" t="str">
        <f>IFERROR(VLOOKUP(TblP29[[#This Row],[Factor]],Tbl_ListFactores[],MATCH(C$15,Tbl_ListFactores[#Headers],0),0),"")</f>
        <v/>
      </c>
      <c r="D35" s="122" t="str">
        <f>IFERROR(VLOOKUP(TblP29[[#This Row],[Factor]],Tbl_ListFactores[],MATCH(D$15,Tbl_ListFactores[#Headers],0),0),"")</f>
        <v/>
      </c>
      <c r="E35" s="253"/>
      <c r="F35" s="122" t="str">
        <f ca="1">IFERROR(VLOOKUP(TblP29[[#This Row],[Nivel]],INDIRECT(VLOOKUP(TblP29[[#This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IFERROR(VLOOKUP(TblP29[[#This Row],[Factor]],Tbl_ListFactores[],MATCH(B$15,Tbl_ListFactores[#Headers],0),0),"")</f>
        <v>zz</v>
      </c>
      <c r="C36" s="122" t="str">
        <f>IFERROR(VLOOKUP(TblP29[[#This Row],[Factor]],Tbl_ListFactores[],MATCH(C$15,Tbl_ListFactores[#Headers],0),0),"")</f>
        <v/>
      </c>
      <c r="D36" s="122" t="str">
        <f>IFERROR(VLOOKUP(TblP29[[#This Row],[Factor]],Tbl_ListFactores[],MATCH(D$15,Tbl_ListFactores[#Headers],0),0),"")</f>
        <v/>
      </c>
      <c r="E36" s="253"/>
      <c r="F36" s="122" t="str">
        <f ca="1">IFERROR(VLOOKUP(TblP29[[#This Row],[Nivel]],INDIRECT(VLOOKUP(TblP29[[#This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IFERROR(VLOOKUP(TblP29[[#This Row],[Factor]],Tbl_ListFactores[],MATCH(B$15,Tbl_ListFactores[#Headers],0),0),"")</f>
        <v>zz</v>
      </c>
      <c r="C37" s="122" t="str">
        <f>IFERROR(VLOOKUP(TblP29[[#This Row],[Factor]],Tbl_ListFactores[],MATCH(C$15,Tbl_ListFactores[#Headers],0),0),"")</f>
        <v/>
      </c>
      <c r="D37" s="122" t="str">
        <f>IFERROR(VLOOKUP(TblP29[[#This Row],[Factor]],Tbl_ListFactores[],MATCH(D$15,Tbl_ListFactores[#Headers],0),0),"")</f>
        <v/>
      </c>
      <c r="E37" s="253"/>
      <c r="F37" s="122" t="str">
        <f ca="1">IFERROR(VLOOKUP(TblP29[[#This Row],[Nivel]],INDIRECT(VLOOKUP(TblP29[[#This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IFERROR(VLOOKUP(TblP29[[#This Row],[Factor]],Tbl_ListFactores[],MATCH(B$15,Tbl_ListFactores[#Headers],0),0),"")</f>
        <v>zz</v>
      </c>
      <c r="C38" s="122" t="str">
        <f>IFERROR(VLOOKUP(TblP29[[#This Row],[Factor]],Tbl_ListFactores[],MATCH(C$15,Tbl_ListFactores[#Headers],0),0),"")</f>
        <v/>
      </c>
      <c r="D38" s="122" t="str">
        <f>IFERROR(VLOOKUP(TblP29[[#This Row],[Factor]],Tbl_ListFactores[],MATCH(D$15,Tbl_ListFactores[#Headers],0),0),"")</f>
        <v/>
      </c>
      <c r="E38" s="253"/>
      <c r="F38" s="122" t="str">
        <f ca="1">IFERROR(VLOOKUP(TblP29[[#This Row],[Nivel]],INDIRECT(VLOOKUP(TblP29[[#This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IFERROR(VLOOKUP(TblP29[[#This Row],[Factor]],Tbl_ListFactores[],MATCH(B$15,Tbl_ListFactores[#Headers],0),0),"")</f>
        <v>zz</v>
      </c>
      <c r="C39" s="122" t="str">
        <f>IFERROR(VLOOKUP(TblP29[[#This Row],[Factor]],Tbl_ListFactores[],MATCH(C$15,Tbl_ListFactores[#Headers],0),0),"")</f>
        <v/>
      </c>
      <c r="D39" s="122" t="str">
        <f>IFERROR(VLOOKUP(TblP29[[#This Row],[Factor]],Tbl_ListFactores[],MATCH(D$15,Tbl_ListFactores[#Headers],0),0),"")</f>
        <v/>
      </c>
      <c r="E39" s="253"/>
      <c r="F39" s="122" t="str">
        <f ca="1">IFERROR(VLOOKUP(TblP29[[#This Row],[Nivel]],INDIRECT(VLOOKUP(TblP29[[#This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IFERROR(VLOOKUP(TblP29[[#This Row],[Factor]],Tbl_ListFactores[],MATCH(B$15,Tbl_ListFactores[#Headers],0),0),"")</f>
        <v>zz</v>
      </c>
      <c r="C40" s="122" t="str">
        <f>IFERROR(VLOOKUP(TblP29[[#This Row],[Factor]],Tbl_ListFactores[],MATCH(C$15,Tbl_ListFactores[#Headers],0),0),"")</f>
        <v/>
      </c>
      <c r="D40" s="122" t="str">
        <f>IFERROR(VLOOKUP(TblP29[[#This Row],[Factor]],Tbl_ListFactores[],MATCH(D$15,Tbl_ListFactores[#Headers],0),0),"")</f>
        <v/>
      </c>
      <c r="E40" s="253"/>
      <c r="F40" s="122" t="str">
        <f ca="1">IFERROR(VLOOKUP(TblP29[[#This Row],[Nivel]],INDIRECT(VLOOKUP(TblP29[[#This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IFERROR(VLOOKUP(TblP29[[#This Row],[Factor]],Tbl_ListFactores[],MATCH(B$15,Tbl_ListFactores[#Headers],0),0),"")</f>
        <v>zz</v>
      </c>
      <c r="C41" s="122" t="str">
        <f>IFERROR(VLOOKUP(TblP29[[#This Row],[Factor]],Tbl_ListFactores[],MATCH(C$15,Tbl_ListFactores[#Headers],0),0),"")</f>
        <v/>
      </c>
      <c r="D41" s="122" t="str">
        <f>IFERROR(VLOOKUP(TblP29[[#This Row],[Factor]],Tbl_ListFactores[],MATCH(D$15,Tbl_ListFactores[#Headers],0),0),"")</f>
        <v/>
      </c>
      <c r="E41" s="253"/>
      <c r="F41" s="122" t="str">
        <f ca="1">IFERROR(VLOOKUP(TblP29[[#This Row],[Nivel]],INDIRECT(VLOOKUP(TblP29[[#This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IFERROR(VLOOKUP(TblP29[[#This Row],[Factor]],Tbl_ListFactores[],MATCH(B$15,Tbl_ListFactores[#Headers],0),0),"")</f>
        <v>zz</v>
      </c>
      <c r="C42" s="122" t="str">
        <f>IFERROR(VLOOKUP(TblP29[[#This Row],[Factor]],Tbl_ListFactores[],MATCH(C$15,Tbl_ListFactores[#Headers],0),0),"")</f>
        <v/>
      </c>
      <c r="D42" s="122" t="str">
        <f>IFERROR(VLOOKUP(TblP29[[#This Row],[Factor]],Tbl_ListFactores[],MATCH(D$15,Tbl_ListFactores[#Headers],0),0),"")</f>
        <v/>
      </c>
      <c r="E42" s="253"/>
      <c r="F42" s="122" t="str">
        <f ca="1">IFERROR(VLOOKUP(TblP29[[#This Row],[Nivel]],INDIRECT(VLOOKUP(TblP29[[#This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IFERROR(VLOOKUP(TblP29[[#This Row],[Factor]],Tbl_ListFactores[],MATCH(B$15,Tbl_ListFactores[#Headers],0),0),"")</f>
        <v>zz</v>
      </c>
      <c r="C43" s="122" t="str">
        <f>IFERROR(VLOOKUP(TblP29[[#This Row],[Factor]],Tbl_ListFactores[],MATCH(C$15,Tbl_ListFactores[#Headers],0),0),"")</f>
        <v/>
      </c>
      <c r="D43" s="122" t="str">
        <f>IFERROR(VLOOKUP(TblP29[[#This Row],[Factor]],Tbl_ListFactores[],MATCH(D$15,Tbl_ListFactores[#Headers],0),0),"")</f>
        <v/>
      </c>
      <c r="E43" s="253"/>
      <c r="F43" s="122" t="str">
        <f ca="1">IFERROR(VLOOKUP(TblP29[[#This Row],[Nivel]],INDIRECT(VLOOKUP(TblP29[[#This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IFERROR(VLOOKUP(TblP29[[#This Row],[Factor]],Tbl_ListFactores[],MATCH(B$15,Tbl_ListFactores[#Headers],0),0),"")</f>
        <v>zz</v>
      </c>
      <c r="C44" s="122" t="str">
        <f>IFERROR(VLOOKUP(TblP29[[#This Row],[Factor]],Tbl_ListFactores[],MATCH(C$15,Tbl_ListFactores[#Headers],0),0),"")</f>
        <v/>
      </c>
      <c r="D44" s="122" t="str">
        <f>IFERROR(VLOOKUP(TblP29[[#This Row],[Factor]],Tbl_ListFactores[],MATCH(D$15,Tbl_ListFactores[#Headers],0),0),"")</f>
        <v/>
      </c>
      <c r="E44" s="253"/>
      <c r="F44" s="122" t="str">
        <f ca="1">IFERROR(VLOOKUP(TblP29[[#This Row],[Nivel]],INDIRECT(VLOOKUP(TblP29[[#This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IFERROR(VLOOKUP(TblP29[[#This Row],[Factor]],Tbl_ListFactores[],MATCH(B$15,Tbl_ListFactores[#Headers],0),0),"")</f>
        <v>zz</v>
      </c>
      <c r="C45" s="122" t="str">
        <f>IFERROR(VLOOKUP(TblP29[[#This Row],[Factor]],Tbl_ListFactores[],MATCH(C$15,Tbl_ListFactores[#Headers],0),0),"")</f>
        <v/>
      </c>
      <c r="D45" s="122" t="str">
        <f>IFERROR(VLOOKUP(TblP29[[#This Row],[Factor]],Tbl_ListFactores[],MATCH(D$15,Tbl_ListFactores[#Headers],0),0),"")</f>
        <v/>
      </c>
      <c r="E45" s="253"/>
      <c r="F45" s="122" t="str">
        <f ca="1">IFERROR(VLOOKUP(TblP29[[#This Row],[Nivel]],INDIRECT(VLOOKUP(TblP29[[#This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41" priority="2">
      <formula>AND($C16&lt;&gt;"",ISBLANK($E16),$D$1&lt;&gt;0)</formula>
    </cfRule>
  </conditionalFormatting>
  <conditionalFormatting sqref="B16:B45">
    <cfRule type="cellIs" dxfId="240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3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95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IF(AND(COUNTBLANK(TblP30[Nivel])&lt;&gt;COUNTBLANK(TblP30[Nombre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IFERROR(VLOOKUP(TblP30[[#This Row],[Factor]],Tbl_ListFactores[],MATCH(B$15,Tbl_ListFactores[#Headers],0),0),"")</f>
        <v>zz</v>
      </c>
      <c r="C16" s="122" t="str">
        <f>IFERROR(VLOOKUP(TblP30[[#This Row],[Factor]],Tbl_ListFactores[],MATCH(C$15,Tbl_ListFactores[#Headers],0),0),"")</f>
        <v/>
      </c>
      <c r="D16" s="122" t="str">
        <f>IFERROR(VLOOKUP(TblP30[[#This Row],[Factor]],Tbl_ListFactores[],MATCH(D$15,Tbl_ListFactores[#Headers],0),0),"")</f>
        <v/>
      </c>
      <c r="E16" s="253"/>
      <c r="F16" s="122" t="str">
        <f ca="1">IFERROR(VLOOKUP(TblP30[[#This Row],[Nivel]],INDIRECT(VLOOKUP(TblP30[[#This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IFERROR(VLOOKUP(TblP30[[#This Row],[Factor]],Tbl_ListFactores[],MATCH(B$15,Tbl_ListFactores[#Headers],0),0),"")</f>
        <v>zz</v>
      </c>
      <c r="C17" s="122" t="str">
        <f>IFERROR(VLOOKUP(TblP30[[#This Row],[Factor]],Tbl_ListFactores[],MATCH(C$15,Tbl_ListFactores[#Headers],0),0),"")</f>
        <v/>
      </c>
      <c r="D17" s="122" t="str">
        <f>IFERROR(VLOOKUP(TblP30[[#This Row],[Factor]],Tbl_ListFactores[],MATCH(D$15,Tbl_ListFactores[#Headers],0),0),"")</f>
        <v/>
      </c>
      <c r="E17" s="253"/>
      <c r="F17" s="122" t="str">
        <f ca="1">IFERROR(VLOOKUP(TblP30[[#This Row],[Nivel]],INDIRECT(VLOOKUP(TblP30[[#This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IFERROR(VLOOKUP(TblP30[[#This Row],[Factor]],Tbl_ListFactores[],MATCH(B$15,Tbl_ListFactores[#Headers],0),0),"")</f>
        <v>zz</v>
      </c>
      <c r="C18" s="122" t="str">
        <f>IFERROR(VLOOKUP(TblP30[[#This Row],[Factor]],Tbl_ListFactores[],MATCH(C$15,Tbl_ListFactores[#Headers],0),0),"")</f>
        <v/>
      </c>
      <c r="D18" s="122" t="str">
        <f>IFERROR(VLOOKUP(TblP30[[#This Row],[Factor]],Tbl_ListFactores[],MATCH(D$15,Tbl_ListFactores[#Headers],0),0),"")</f>
        <v/>
      </c>
      <c r="E18" s="253"/>
      <c r="F18" s="122" t="str">
        <f ca="1">IFERROR(VLOOKUP(TblP30[[#This Row],[Nivel]],INDIRECT(VLOOKUP(TblP30[[#This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IFERROR(VLOOKUP(TblP30[[#This Row],[Factor]],Tbl_ListFactores[],MATCH(B$15,Tbl_ListFactores[#Headers],0),0),"")</f>
        <v>zz</v>
      </c>
      <c r="C19" s="122" t="str">
        <f>IFERROR(VLOOKUP(TblP30[[#This Row],[Factor]],Tbl_ListFactores[],MATCH(C$15,Tbl_ListFactores[#Headers],0),0),"")</f>
        <v/>
      </c>
      <c r="D19" s="122" t="str">
        <f>IFERROR(VLOOKUP(TblP30[[#This Row],[Factor]],Tbl_ListFactores[],MATCH(D$15,Tbl_ListFactores[#Headers],0),0),"")</f>
        <v/>
      </c>
      <c r="E19" s="253"/>
      <c r="F19" s="122" t="str">
        <f ca="1">IFERROR(VLOOKUP(TblP30[[#This Row],[Nivel]],INDIRECT(VLOOKUP(TblP30[[#This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IFERROR(VLOOKUP(TblP30[[#This Row],[Factor]],Tbl_ListFactores[],MATCH(B$15,Tbl_ListFactores[#Headers],0),0),"")</f>
        <v>zz</v>
      </c>
      <c r="C20" s="122" t="str">
        <f>IFERROR(VLOOKUP(TblP30[[#This Row],[Factor]],Tbl_ListFactores[],MATCH(C$15,Tbl_ListFactores[#Headers],0),0),"")</f>
        <v/>
      </c>
      <c r="D20" s="122" t="str">
        <f>IFERROR(VLOOKUP(TblP30[[#This Row],[Factor]],Tbl_ListFactores[],MATCH(D$15,Tbl_ListFactores[#Headers],0),0),"")</f>
        <v/>
      </c>
      <c r="E20" s="253"/>
      <c r="F20" s="122" t="str">
        <f ca="1">IFERROR(VLOOKUP(TblP30[[#This Row],[Nivel]],INDIRECT(VLOOKUP(TblP30[[#This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IFERROR(VLOOKUP(TblP30[[#This Row],[Factor]],Tbl_ListFactores[],MATCH(B$15,Tbl_ListFactores[#Headers],0),0),"")</f>
        <v>zz</v>
      </c>
      <c r="C21" s="122" t="str">
        <f>IFERROR(VLOOKUP(TblP30[[#This Row],[Factor]],Tbl_ListFactores[],MATCH(C$15,Tbl_ListFactores[#Headers],0),0),"")</f>
        <v/>
      </c>
      <c r="D21" s="122" t="str">
        <f>IFERROR(VLOOKUP(TblP30[[#This Row],[Factor]],Tbl_ListFactores[],MATCH(D$15,Tbl_ListFactores[#Headers],0),0),"")</f>
        <v/>
      </c>
      <c r="E21" s="253"/>
      <c r="F21" s="122" t="str">
        <f ca="1">IFERROR(VLOOKUP(TblP30[[#This Row],[Nivel]],INDIRECT(VLOOKUP(TblP30[[#This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IFERROR(VLOOKUP(TblP30[[#This Row],[Factor]],Tbl_ListFactores[],MATCH(B$15,Tbl_ListFactores[#Headers],0),0),"")</f>
        <v>zz</v>
      </c>
      <c r="C22" s="122" t="str">
        <f>IFERROR(VLOOKUP(TblP30[[#This Row],[Factor]],Tbl_ListFactores[],MATCH(C$15,Tbl_ListFactores[#Headers],0),0),"")</f>
        <v/>
      </c>
      <c r="D22" s="122" t="str">
        <f>IFERROR(VLOOKUP(TblP30[[#This Row],[Factor]],Tbl_ListFactores[],MATCH(D$15,Tbl_ListFactores[#Headers],0),0),"")</f>
        <v/>
      </c>
      <c r="E22" s="253"/>
      <c r="F22" s="122" t="str">
        <f ca="1">IFERROR(VLOOKUP(TblP30[[#This Row],[Nivel]],INDIRECT(VLOOKUP(TblP30[[#This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IFERROR(VLOOKUP(TblP30[[#This Row],[Factor]],Tbl_ListFactores[],MATCH(B$15,Tbl_ListFactores[#Headers],0),0),"")</f>
        <v>zz</v>
      </c>
      <c r="C23" s="122" t="str">
        <f>IFERROR(VLOOKUP(TblP30[[#This Row],[Factor]],Tbl_ListFactores[],MATCH(C$15,Tbl_ListFactores[#Headers],0),0),"")</f>
        <v/>
      </c>
      <c r="D23" s="122" t="str">
        <f>IFERROR(VLOOKUP(TblP30[[#This Row],[Factor]],Tbl_ListFactores[],MATCH(D$15,Tbl_ListFactores[#Headers],0),0),"")</f>
        <v/>
      </c>
      <c r="E23" s="253"/>
      <c r="F23" s="122" t="str">
        <f ca="1">IFERROR(VLOOKUP(TblP30[[#This Row],[Nivel]],INDIRECT(VLOOKUP(TblP30[[#This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IFERROR(VLOOKUP(TblP30[[#This Row],[Factor]],Tbl_ListFactores[],MATCH(B$15,Tbl_ListFactores[#Headers],0),0),"")</f>
        <v>zz</v>
      </c>
      <c r="C24" s="122" t="str">
        <f>IFERROR(VLOOKUP(TblP30[[#This Row],[Factor]],Tbl_ListFactores[],MATCH(C$15,Tbl_ListFactores[#Headers],0),0),"")</f>
        <v/>
      </c>
      <c r="D24" s="122" t="str">
        <f>IFERROR(VLOOKUP(TblP30[[#This Row],[Factor]],Tbl_ListFactores[],MATCH(D$15,Tbl_ListFactores[#Headers],0),0),"")</f>
        <v/>
      </c>
      <c r="E24" s="253"/>
      <c r="F24" s="122" t="str">
        <f ca="1">IFERROR(VLOOKUP(TblP30[[#This Row],[Nivel]],INDIRECT(VLOOKUP(TblP30[[#This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IFERROR(VLOOKUP(TblP30[[#This Row],[Factor]],Tbl_ListFactores[],MATCH(B$15,Tbl_ListFactores[#Headers],0),0),"")</f>
        <v>zz</v>
      </c>
      <c r="C25" s="122" t="str">
        <f>IFERROR(VLOOKUP(TblP30[[#This Row],[Factor]],Tbl_ListFactores[],MATCH(C$15,Tbl_ListFactores[#Headers],0),0),"")</f>
        <v/>
      </c>
      <c r="D25" s="122" t="str">
        <f>IFERROR(VLOOKUP(TblP30[[#This Row],[Factor]],Tbl_ListFactores[],MATCH(D$15,Tbl_ListFactores[#Headers],0),0),"")</f>
        <v/>
      </c>
      <c r="E25" s="253"/>
      <c r="F25" s="122" t="str">
        <f ca="1">IFERROR(VLOOKUP(TblP30[[#This Row],[Nivel]],INDIRECT(VLOOKUP(TblP30[[#This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IFERROR(VLOOKUP(TblP30[[#This Row],[Factor]],Tbl_ListFactores[],MATCH(B$15,Tbl_ListFactores[#Headers],0),0),"")</f>
        <v>zz</v>
      </c>
      <c r="C26" s="122" t="str">
        <f>IFERROR(VLOOKUP(TblP30[[#This Row],[Factor]],Tbl_ListFactores[],MATCH(C$15,Tbl_ListFactores[#Headers],0),0),"")</f>
        <v/>
      </c>
      <c r="D26" s="122" t="str">
        <f>IFERROR(VLOOKUP(TblP30[[#This Row],[Factor]],Tbl_ListFactores[],MATCH(D$15,Tbl_ListFactores[#Headers],0),0),"")</f>
        <v/>
      </c>
      <c r="E26" s="253"/>
      <c r="F26" s="122" t="str">
        <f ca="1">IFERROR(VLOOKUP(TblP30[[#This Row],[Nivel]],INDIRECT(VLOOKUP(TblP30[[#This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IFERROR(VLOOKUP(TblP30[[#This Row],[Factor]],Tbl_ListFactores[],MATCH(B$15,Tbl_ListFactores[#Headers],0),0),"")</f>
        <v>zz</v>
      </c>
      <c r="C27" s="122" t="str">
        <f>IFERROR(VLOOKUP(TblP30[[#This Row],[Factor]],Tbl_ListFactores[],MATCH(C$15,Tbl_ListFactores[#Headers],0),0),"")</f>
        <v/>
      </c>
      <c r="D27" s="122" t="str">
        <f>IFERROR(VLOOKUP(TblP30[[#This Row],[Factor]],Tbl_ListFactores[],MATCH(D$15,Tbl_ListFactores[#Headers],0),0),"")</f>
        <v/>
      </c>
      <c r="E27" s="253"/>
      <c r="F27" s="122" t="str">
        <f ca="1">IFERROR(VLOOKUP(TblP30[[#This Row],[Nivel]],INDIRECT(VLOOKUP(TblP30[[#This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IFERROR(VLOOKUP(TblP30[[#This Row],[Factor]],Tbl_ListFactores[],MATCH(B$15,Tbl_ListFactores[#Headers],0),0),"")</f>
        <v>zz</v>
      </c>
      <c r="C28" s="122" t="str">
        <f>IFERROR(VLOOKUP(TblP30[[#This Row],[Factor]],Tbl_ListFactores[],MATCH(C$15,Tbl_ListFactores[#Headers],0),0),"")</f>
        <v/>
      </c>
      <c r="D28" s="122" t="str">
        <f>IFERROR(VLOOKUP(TblP30[[#This Row],[Factor]],Tbl_ListFactores[],MATCH(D$15,Tbl_ListFactores[#Headers],0),0),"")</f>
        <v/>
      </c>
      <c r="E28" s="253"/>
      <c r="F28" s="122" t="str">
        <f ca="1">IFERROR(VLOOKUP(TblP30[[#This Row],[Nivel]],INDIRECT(VLOOKUP(TblP30[[#This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IFERROR(VLOOKUP(TblP30[[#This Row],[Factor]],Tbl_ListFactores[],MATCH(B$15,Tbl_ListFactores[#Headers],0),0),"")</f>
        <v>zz</v>
      </c>
      <c r="C29" s="122" t="str">
        <f>IFERROR(VLOOKUP(TblP30[[#This Row],[Factor]],Tbl_ListFactores[],MATCH(C$15,Tbl_ListFactores[#Headers],0),0),"")</f>
        <v/>
      </c>
      <c r="D29" s="122" t="str">
        <f>IFERROR(VLOOKUP(TblP30[[#This Row],[Factor]],Tbl_ListFactores[],MATCH(D$15,Tbl_ListFactores[#Headers],0),0),"")</f>
        <v/>
      </c>
      <c r="E29" s="253"/>
      <c r="F29" s="122" t="str">
        <f ca="1">IFERROR(VLOOKUP(TblP30[[#This Row],[Nivel]],INDIRECT(VLOOKUP(TblP30[[#This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IFERROR(VLOOKUP(TblP30[[#This Row],[Factor]],Tbl_ListFactores[],MATCH(B$15,Tbl_ListFactores[#Headers],0),0),"")</f>
        <v>zz</v>
      </c>
      <c r="C30" s="122" t="str">
        <f>IFERROR(VLOOKUP(TblP30[[#This Row],[Factor]],Tbl_ListFactores[],MATCH(C$15,Tbl_ListFactores[#Headers],0),0),"")</f>
        <v/>
      </c>
      <c r="D30" s="122" t="str">
        <f>IFERROR(VLOOKUP(TblP30[[#This Row],[Factor]],Tbl_ListFactores[],MATCH(D$15,Tbl_ListFactores[#Headers],0),0),"")</f>
        <v/>
      </c>
      <c r="E30" s="253"/>
      <c r="F30" s="122" t="str">
        <f ca="1">IFERROR(VLOOKUP(TblP30[[#This Row],[Nivel]],INDIRECT(VLOOKUP(TblP30[[#This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IFERROR(VLOOKUP(TblP30[[#This Row],[Factor]],Tbl_ListFactores[],MATCH(B$15,Tbl_ListFactores[#Headers],0),0),"")</f>
        <v>zz</v>
      </c>
      <c r="C31" s="122" t="str">
        <f>IFERROR(VLOOKUP(TblP30[[#This Row],[Factor]],Tbl_ListFactores[],MATCH(C$15,Tbl_ListFactores[#Headers],0),0),"")</f>
        <v/>
      </c>
      <c r="D31" s="122" t="str">
        <f>IFERROR(VLOOKUP(TblP30[[#This Row],[Factor]],Tbl_ListFactores[],MATCH(D$15,Tbl_ListFactores[#Headers],0),0),"")</f>
        <v/>
      </c>
      <c r="E31" s="253"/>
      <c r="F31" s="122" t="str">
        <f ca="1">IFERROR(VLOOKUP(TblP30[[#This Row],[Nivel]],INDIRECT(VLOOKUP(TblP30[[#This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IFERROR(VLOOKUP(TblP30[[#This Row],[Factor]],Tbl_ListFactores[],MATCH(B$15,Tbl_ListFactores[#Headers],0),0),"")</f>
        <v>zz</v>
      </c>
      <c r="C32" s="122" t="str">
        <f>IFERROR(VLOOKUP(TblP30[[#This Row],[Factor]],Tbl_ListFactores[],MATCH(C$15,Tbl_ListFactores[#Headers],0),0),"")</f>
        <v/>
      </c>
      <c r="D32" s="122" t="str">
        <f>IFERROR(VLOOKUP(TblP30[[#This Row],[Factor]],Tbl_ListFactores[],MATCH(D$15,Tbl_ListFactores[#Headers],0),0),"")</f>
        <v/>
      </c>
      <c r="E32" s="253"/>
      <c r="F32" s="122" t="str">
        <f ca="1">IFERROR(VLOOKUP(TblP30[[#This Row],[Nivel]],INDIRECT(VLOOKUP(TblP30[[#This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IFERROR(VLOOKUP(TblP30[[#This Row],[Factor]],Tbl_ListFactores[],MATCH(B$15,Tbl_ListFactores[#Headers],0),0),"")</f>
        <v>zz</v>
      </c>
      <c r="C33" s="122" t="str">
        <f>IFERROR(VLOOKUP(TblP30[[#This Row],[Factor]],Tbl_ListFactores[],MATCH(C$15,Tbl_ListFactores[#Headers],0),0),"")</f>
        <v/>
      </c>
      <c r="D33" s="122" t="str">
        <f>IFERROR(VLOOKUP(TblP30[[#This Row],[Factor]],Tbl_ListFactores[],MATCH(D$15,Tbl_ListFactores[#Headers],0),0),"")</f>
        <v/>
      </c>
      <c r="E33" s="253"/>
      <c r="F33" s="122" t="str">
        <f ca="1">IFERROR(VLOOKUP(TblP30[[#This Row],[Nivel]],INDIRECT(VLOOKUP(TblP30[[#This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IFERROR(VLOOKUP(TblP30[[#This Row],[Factor]],Tbl_ListFactores[],MATCH(B$15,Tbl_ListFactores[#Headers],0),0),"")</f>
        <v>zz</v>
      </c>
      <c r="C34" s="122" t="str">
        <f>IFERROR(VLOOKUP(TblP30[[#This Row],[Factor]],Tbl_ListFactores[],MATCH(C$15,Tbl_ListFactores[#Headers],0),0),"")</f>
        <v/>
      </c>
      <c r="D34" s="122" t="str">
        <f>IFERROR(VLOOKUP(TblP30[[#This Row],[Factor]],Tbl_ListFactores[],MATCH(D$15,Tbl_ListFactores[#Headers],0),0),"")</f>
        <v/>
      </c>
      <c r="E34" s="253"/>
      <c r="F34" s="122" t="str">
        <f ca="1">IFERROR(VLOOKUP(TblP30[[#This Row],[Nivel]],INDIRECT(VLOOKUP(TblP30[[#This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IFERROR(VLOOKUP(TblP30[[#This Row],[Factor]],Tbl_ListFactores[],MATCH(B$15,Tbl_ListFactores[#Headers],0),0),"")</f>
        <v>zz</v>
      </c>
      <c r="C35" s="122" t="str">
        <f>IFERROR(VLOOKUP(TblP30[[#This Row],[Factor]],Tbl_ListFactores[],MATCH(C$15,Tbl_ListFactores[#Headers],0),0),"")</f>
        <v/>
      </c>
      <c r="D35" s="122" t="str">
        <f>IFERROR(VLOOKUP(TblP30[[#This Row],[Factor]],Tbl_ListFactores[],MATCH(D$15,Tbl_ListFactores[#Headers],0),0),"")</f>
        <v/>
      </c>
      <c r="E35" s="253"/>
      <c r="F35" s="122" t="str">
        <f ca="1">IFERROR(VLOOKUP(TblP30[[#This Row],[Nivel]],INDIRECT(VLOOKUP(TblP30[[#This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IFERROR(VLOOKUP(TblP30[[#This Row],[Factor]],Tbl_ListFactores[],MATCH(B$15,Tbl_ListFactores[#Headers],0),0),"")</f>
        <v>zz</v>
      </c>
      <c r="C36" s="122" t="str">
        <f>IFERROR(VLOOKUP(TblP30[[#This Row],[Factor]],Tbl_ListFactores[],MATCH(C$15,Tbl_ListFactores[#Headers],0),0),"")</f>
        <v/>
      </c>
      <c r="D36" s="122" t="str">
        <f>IFERROR(VLOOKUP(TblP30[[#This Row],[Factor]],Tbl_ListFactores[],MATCH(D$15,Tbl_ListFactores[#Headers],0),0),"")</f>
        <v/>
      </c>
      <c r="E36" s="253"/>
      <c r="F36" s="122" t="str">
        <f ca="1">IFERROR(VLOOKUP(TblP30[[#This Row],[Nivel]],INDIRECT(VLOOKUP(TblP30[[#This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IFERROR(VLOOKUP(TblP30[[#This Row],[Factor]],Tbl_ListFactores[],MATCH(B$15,Tbl_ListFactores[#Headers],0),0),"")</f>
        <v>zz</v>
      </c>
      <c r="C37" s="122" t="str">
        <f>IFERROR(VLOOKUP(TblP30[[#This Row],[Factor]],Tbl_ListFactores[],MATCH(C$15,Tbl_ListFactores[#Headers],0),0),"")</f>
        <v/>
      </c>
      <c r="D37" s="122" t="str">
        <f>IFERROR(VLOOKUP(TblP30[[#This Row],[Factor]],Tbl_ListFactores[],MATCH(D$15,Tbl_ListFactores[#Headers],0),0),"")</f>
        <v/>
      </c>
      <c r="E37" s="253"/>
      <c r="F37" s="122" t="str">
        <f ca="1">IFERROR(VLOOKUP(TblP30[[#This Row],[Nivel]],INDIRECT(VLOOKUP(TblP30[[#This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IFERROR(VLOOKUP(TblP30[[#This Row],[Factor]],Tbl_ListFactores[],MATCH(B$15,Tbl_ListFactores[#Headers],0),0),"")</f>
        <v>zz</v>
      </c>
      <c r="C38" s="122" t="str">
        <f>IFERROR(VLOOKUP(TblP30[[#This Row],[Factor]],Tbl_ListFactores[],MATCH(C$15,Tbl_ListFactores[#Headers],0),0),"")</f>
        <v/>
      </c>
      <c r="D38" s="122" t="str">
        <f>IFERROR(VLOOKUP(TblP30[[#This Row],[Factor]],Tbl_ListFactores[],MATCH(D$15,Tbl_ListFactores[#Headers],0),0),"")</f>
        <v/>
      </c>
      <c r="E38" s="253"/>
      <c r="F38" s="122" t="str">
        <f ca="1">IFERROR(VLOOKUP(TblP30[[#This Row],[Nivel]],INDIRECT(VLOOKUP(TblP30[[#This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IFERROR(VLOOKUP(TblP30[[#This Row],[Factor]],Tbl_ListFactores[],MATCH(B$15,Tbl_ListFactores[#Headers],0),0),"")</f>
        <v>zz</v>
      </c>
      <c r="C39" s="122" t="str">
        <f>IFERROR(VLOOKUP(TblP30[[#This Row],[Factor]],Tbl_ListFactores[],MATCH(C$15,Tbl_ListFactores[#Headers],0),0),"")</f>
        <v/>
      </c>
      <c r="D39" s="122" t="str">
        <f>IFERROR(VLOOKUP(TblP30[[#This Row],[Factor]],Tbl_ListFactores[],MATCH(D$15,Tbl_ListFactores[#Headers],0),0),"")</f>
        <v/>
      </c>
      <c r="E39" s="253"/>
      <c r="F39" s="122" t="str">
        <f ca="1">IFERROR(VLOOKUP(TblP30[[#This Row],[Nivel]],INDIRECT(VLOOKUP(TblP30[[#This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IFERROR(VLOOKUP(TblP30[[#This Row],[Factor]],Tbl_ListFactores[],MATCH(B$15,Tbl_ListFactores[#Headers],0),0),"")</f>
        <v>zz</v>
      </c>
      <c r="C40" s="122" t="str">
        <f>IFERROR(VLOOKUP(TblP30[[#This Row],[Factor]],Tbl_ListFactores[],MATCH(C$15,Tbl_ListFactores[#Headers],0),0),"")</f>
        <v/>
      </c>
      <c r="D40" s="122" t="str">
        <f>IFERROR(VLOOKUP(TblP30[[#This Row],[Factor]],Tbl_ListFactores[],MATCH(D$15,Tbl_ListFactores[#Headers],0),0),"")</f>
        <v/>
      </c>
      <c r="E40" s="253"/>
      <c r="F40" s="122" t="str">
        <f ca="1">IFERROR(VLOOKUP(TblP30[[#This Row],[Nivel]],INDIRECT(VLOOKUP(TblP30[[#This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IFERROR(VLOOKUP(TblP30[[#This Row],[Factor]],Tbl_ListFactores[],MATCH(B$15,Tbl_ListFactores[#Headers],0),0),"")</f>
        <v>zz</v>
      </c>
      <c r="C41" s="122" t="str">
        <f>IFERROR(VLOOKUP(TblP30[[#This Row],[Factor]],Tbl_ListFactores[],MATCH(C$15,Tbl_ListFactores[#Headers],0),0),"")</f>
        <v/>
      </c>
      <c r="D41" s="122" t="str">
        <f>IFERROR(VLOOKUP(TblP30[[#This Row],[Factor]],Tbl_ListFactores[],MATCH(D$15,Tbl_ListFactores[#Headers],0),0),"")</f>
        <v/>
      </c>
      <c r="E41" s="253"/>
      <c r="F41" s="122" t="str">
        <f ca="1">IFERROR(VLOOKUP(TblP30[[#This Row],[Nivel]],INDIRECT(VLOOKUP(TblP30[[#This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IFERROR(VLOOKUP(TblP30[[#This Row],[Factor]],Tbl_ListFactores[],MATCH(B$15,Tbl_ListFactores[#Headers],0),0),"")</f>
        <v>zz</v>
      </c>
      <c r="C42" s="122" t="str">
        <f>IFERROR(VLOOKUP(TblP30[[#This Row],[Factor]],Tbl_ListFactores[],MATCH(C$15,Tbl_ListFactores[#Headers],0),0),"")</f>
        <v/>
      </c>
      <c r="D42" s="122" t="str">
        <f>IFERROR(VLOOKUP(TblP30[[#This Row],[Factor]],Tbl_ListFactores[],MATCH(D$15,Tbl_ListFactores[#Headers],0),0),"")</f>
        <v/>
      </c>
      <c r="E42" s="253"/>
      <c r="F42" s="122" t="str">
        <f ca="1">IFERROR(VLOOKUP(TblP30[[#This Row],[Nivel]],INDIRECT(VLOOKUP(TblP30[[#This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IFERROR(VLOOKUP(TblP30[[#This Row],[Factor]],Tbl_ListFactores[],MATCH(B$15,Tbl_ListFactores[#Headers],0),0),"")</f>
        <v>zz</v>
      </c>
      <c r="C43" s="122" t="str">
        <f>IFERROR(VLOOKUP(TblP30[[#This Row],[Factor]],Tbl_ListFactores[],MATCH(C$15,Tbl_ListFactores[#Headers],0),0),"")</f>
        <v/>
      </c>
      <c r="D43" s="122" t="str">
        <f>IFERROR(VLOOKUP(TblP30[[#This Row],[Factor]],Tbl_ListFactores[],MATCH(D$15,Tbl_ListFactores[#Headers],0),0),"")</f>
        <v/>
      </c>
      <c r="E43" s="253"/>
      <c r="F43" s="122" t="str">
        <f ca="1">IFERROR(VLOOKUP(TblP30[[#This Row],[Nivel]],INDIRECT(VLOOKUP(TblP30[[#This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IFERROR(VLOOKUP(TblP30[[#This Row],[Factor]],Tbl_ListFactores[],MATCH(B$15,Tbl_ListFactores[#Headers],0),0),"")</f>
        <v>zz</v>
      </c>
      <c r="C44" s="122" t="str">
        <f>IFERROR(VLOOKUP(TblP30[[#This Row],[Factor]],Tbl_ListFactores[],MATCH(C$15,Tbl_ListFactores[#Headers],0),0),"")</f>
        <v/>
      </c>
      <c r="D44" s="122" t="str">
        <f>IFERROR(VLOOKUP(TblP30[[#This Row],[Factor]],Tbl_ListFactores[],MATCH(D$15,Tbl_ListFactores[#Headers],0),0),"")</f>
        <v/>
      </c>
      <c r="E44" s="253"/>
      <c r="F44" s="122" t="str">
        <f ca="1">IFERROR(VLOOKUP(TblP30[[#This Row],[Nivel]],INDIRECT(VLOOKUP(TblP30[[#This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IFERROR(VLOOKUP(TblP30[[#This Row],[Factor]],Tbl_ListFactores[],MATCH(B$15,Tbl_ListFactores[#Headers],0),0),"")</f>
        <v>zz</v>
      </c>
      <c r="C45" s="122" t="str">
        <f>IFERROR(VLOOKUP(TblP30[[#This Row],[Factor]],Tbl_ListFactores[],MATCH(C$15,Tbl_ListFactores[#Headers],0),0),"")</f>
        <v/>
      </c>
      <c r="D45" s="122" t="str">
        <f>IFERROR(VLOOKUP(TblP30[[#This Row],[Factor]],Tbl_ListFactores[],MATCH(D$15,Tbl_ListFactores[#Headers],0),0),"")</f>
        <v/>
      </c>
      <c r="E45" s="253"/>
      <c r="F45" s="122" t="str">
        <f ca="1">IFERROR(VLOOKUP(TblP30[[#This Row],[Nivel]],INDIRECT(VLOOKUP(TblP30[[#This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30" priority="2">
      <formula>AND($C16&lt;&gt;"",ISBLANK($E16),$D$1&lt;&gt;0)</formula>
    </cfRule>
  </conditionalFormatting>
  <conditionalFormatting sqref="B16:B45">
    <cfRule type="cellIs" dxfId="229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4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96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IF(AND(COUNTBLANK(TblP31[Nivel])&lt;&gt;COUNTBLANK(TblP31[Nombre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IFERROR(VLOOKUP(TblP31[[#This Row],[Factor]],Tbl_ListFactores[],MATCH(B$15,Tbl_ListFactores[#Headers],0),0),"")</f>
        <v>zz</v>
      </c>
      <c r="C16" s="122" t="str">
        <f>IFERROR(VLOOKUP(TblP31[[#This Row],[Factor]],Tbl_ListFactores[],MATCH(C$15,Tbl_ListFactores[#Headers],0),0),"")</f>
        <v/>
      </c>
      <c r="D16" s="122" t="str">
        <f>IFERROR(VLOOKUP(TblP31[[#This Row],[Factor]],Tbl_ListFactores[],MATCH(D$15,Tbl_ListFactores[#Headers],0),0),"")</f>
        <v/>
      </c>
      <c r="E16" s="253"/>
      <c r="F16" s="122" t="str">
        <f ca="1">IFERROR(VLOOKUP(TblP31[[#This Row],[Nivel]],INDIRECT(VLOOKUP(TblP31[[#This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IFERROR(VLOOKUP(TblP31[[#This Row],[Factor]],Tbl_ListFactores[],MATCH(B$15,Tbl_ListFactores[#Headers],0),0),"")</f>
        <v>zz</v>
      </c>
      <c r="C17" s="122" t="str">
        <f>IFERROR(VLOOKUP(TblP31[[#This Row],[Factor]],Tbl_ListFactores[],MATCH(C$15,Tbl_ListFactores[#Headers],0),0),"")</f>
        <v/>
      </c>
      <c r="D17" s="122" t="str">
        <f>IFERROR(VLOOKUP(TblP31[[#This Row],[Factor]],Tbl_ListFactores[],MATCH(D$15,Tbl_ListFactores[#Headers],0),0),"")</f>
        <v/>
      </c>
      <c r="E17" s="253"/>
      <c r="F17" s="122" t="str">
        <f ca="1">IFERROR(VLOOKUP(TblP31[[#This Row],[Nivel]],INDIRECT(VLOOKUP(TblP31[[#This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IFERROR(VLOOKUP(TblP31[[#This Row],[Factor]],Tbl_ListFactores[],MATCH(B$15,Tbl_ListFactores[#Headers],0),0),"")</f>
        <v>zz</v>
      </c>
      <c r="C18" s="122" t="str">
        <f>IFERROR(VLOOKUP(TblP31[[#This Row],[Factor]],Tbl_ListFactores[],MATCH(C$15,Tbl_ListFactores[#Headers],0),0),"")</f>
        <v/>
      </c>
      <c r="D18" s="122" t="str">
        <f>IFERROR(VLOOKUP(TblP31[[#This Row],[Factor]],Tbl_ListFactores[],MATCH(D$15,Tbl_ListFactores[#Headers],0),0),"")</f>
        <v/>
      </c>
      <c r="E18" s="253"/>
      <c r="F18" s="122" t="str">
        <f ca="1">IFERROR(VLOOKUP(TblP31[[#This Row],[Nivel]],INDIRECT(VLOOKUP(TblP31[[#This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IFERROR(VLOOKUP(TblP31[[#This Row],[Factor]],Tbl_ListFactores[],MATCH(B$15,Tbl_ListFactores[#Headers],0),0),"")</f>
        <v>zz</v>
      </c>
      <c r="C19" s="122" t="str">
        <f>IFERROR(VLOOKUP(TblP31[[#This Row],[Factor]],Tbl_ListFactores[],MATCH(C$15,Tbl_ListFactores[#Headers],0),0),"")</f>
        <v/>
      </c>
      <c r="D19" s="122" t="str">
        <f>IFERROR(VLOOKUP(TblP31[[#This Row],[Factor]],Tbl_ListFactores[],MATCH(D$15,Tbl_ListFactores[#Headers],0),0),"")</f>
        <v/>
      </c>
      <c r="E19" s="253"/>
      <c r="F19" s="122" t="str">
        <f ca="1">IFERROR(VLOOKUP(TblP31[[#This Row],[Nivel]],INDIRECT(VLOOKUP(TblP31[[#This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IFERROR(VLOOKUP(TblP31[[#This Row],[Factor]],Tbl_ListFactores[],MATCH(B$15,Tbl_ListFactores[#Headers],0),0),"")</f>
        <v>zz</v>
      </c>
      <c r="C20" s="122" t="str">
        <f>IFERROR(VLOOKUP(TblP31[[#This Row],[Factor]],Tbl_ListFactores[],MATCH(C$15,Tbl_ListFactores[#Headers],0),0),"")</f>
        <v/>
      </c>
      <c r="D20" s="122" t="str">
        <f>IFERROR(VLOOKUP(TblP31[[#This Row],[Factor]],Tbl_ListFactores[],MATCH(D$15,Tbl_ListFactores[#Headers],0),0),"")</f>
        <v/>
      </c>
      <c r="E20" s="253"/>
      <c r="F20" s="122" t="str">
        <f ca="1">IFERROR(VLOOKUP(TblP31[[#This Row],[Nivel]],INDIRECT(VLOOKUP(TblP31[[#This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IFERROR(VLOOKUP(TblP31[[#This Row],[Factor]],Tbl_ListFactores[],MATCH(B$15,Tbl_ListFactores[#Headers],0),0),"")</f>
        <v>zz</v>
      </c>
      <c r="C21" s="122" t="str">
        <f>IFERROR(VLOOKUP(TblP31[[#This Row],[Factor]],Tbl_ListFactores[],MATCH(C$15,Tbl_ListFactores[#Headers],0),0),"")</f>
        <v/>
      </c>
      <c r="D21" s="122" t="str">
        <f>IFERROR(VLOOKUP(TblP31[[#This Row],[Factor]],Tbl_ListFactores[],MATCH(D$15,Tbl_ListFactores[#Headers],0),0),"")</f>
        <v/>
      </c>
      <c r="E21" s="253"/>
      <c r="F21" s="122" t="str">
        <f ca="1">IFERROR(VLOOKUP(TblP31[[#This Row],[Nivel]],INDIRECT(VLOOKUP(TblP31[[#This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IFERROR(VLOOKUP(TblP31[[#This Row],[Factor]],Tbl_ListFactores[],MATCH(B$15,Tbl_ListFactores[#Headers],0),0),"")</f>
        <v>zz</v>
      </c>
      <c r="C22" s="122" t="str">
        <f>IFERROR(VLOOKUP(TblP31[[#This Row],[Factor]],Tbl_ListFactores[],MATCH(C$15,Tbl_ListFactores[#Headers],0),0),"")</f>
        <v/>
      </c>
      <c r="D22" s="122" t="str">
        <f>IFERROR(VLOOKUP(TblP31[[#This Row],[Factor]],Tbl_ListFactores[],MATCH(D$15,Tbl_ListFactores[#Headers],0),0),"")</f>
        <v/>
      </c>
      <c r="E22" s="253"/>
      <c r="F22" s="122" t="str">
        <f ca="1">IFERROR(VLOOKUP(TblP31[[#This Row],[Nivel]],INDIRECT(VLOOKUP(TblP31[[#This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IFERROR(VLOOKUP(TblP31[[#This Row],[Factor]],Tbl_ListFactores[],MATCH(B$15,Tbl_ListFactores[#Headers],0),0),"")</f>
        <v>zz</v>
      </c>
      <c r="C23" s="122" t="str">
        <f>IFERROR(VLOOKUP(TblP31[[#This Row],[Factor]],Tbl_ListFactores[],MATCH(C$15,Tbl_ListFactores[#Headers],0),0),"")</f>
        <v/>
      </c>
      <c r="D23" s="122" t="str">
        <f>IFERROR(VLOOKUP(TblP31[[#This Row],[Factor]],Tbl_ListFactores[],MATCH(D$15,Tbl_ListFactores[#Headers],0),0),"")</f>
        <v/>
      </c>
      <c r="E23" s="253"/>
      <c r="F23" s="122" t="str">
        <f ca="1">IFERROR(VLOOKUP(TblP31[[#This Row],[Nivel]],INDIRECT(VLOOKUP(TblP31[[#This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IFERROR(VLOOKUP(TblP31[[#This Row],[Factor]],Tbl_ListFactores[],MATCH(B$15,Tbl_ListFactores[#Headers],0),0),"")</f>
        <v>zz</v>
      </c>
      <c r="C24" s="122" t="str">
        <f>IFERROR(VLOOKUP(TblP31[[#This Row],[Factor]],Tbl_ListFactores[],MATCH(C$15,Tbl_ListFactores[#Headers],0),0),"")</f>
        <v/>
      </c>
      <c r="D24" s="122" t="str">
        <f>IFERROR(VLOOKUP(TblP31[[#This Row],[Factor]],Tbl_ListFactores[],MATCH(D$15,Tbl_ListFactores[#Headers],0),0),"")</f>
        <v/>
      </c>
      <c r="E24" s="253"/>
      <c r="F24" s="122" t="str">
        <f ca="1">IFERROR(VLOOKUP(TblP31[[#This Row],[Nivel]],INDIRECT(VLOOKUP(TblP31[[#This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IFERROR(VLOOKUP(TblP31[[#This Row],[Factor]],Tbl_ListFactores[],MATCH(B$15,Tbl_ListFactores[#Headers],0),0),"")</f>
        <v>zz</v>
      </c>
      <c r="C25" s="122" t="str">
        <f>IFERROR(VLOOKUP(TblP31[[#This Row],[Factor]],Tbl_ListFactores[],MATCH(C$15,Tbl_ListFactores[#Headers],0),0),"")</f>
        <v/>
      </c>
      <c r="D25" s="122" t="str">
        <f>IFERROR(VLOOKUP(TblP31[[#This Row],[Factor]],Tbl_ListFactores[],MATCH(D$15,Tbl_ListFactores[#Headers],0),0),"")</f>
        <v/>
      </c>
      <c r="E25" s="253"/>
      <c r="F25" s="122" t="str">
        <f ca="1">IFERROR(VLOOKUP(TblP31[[#This Row],[Nivel]],INDIRECT(VLOOKUP(TblP31[[#This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IFERROR(VLOOKUP(TblP31[[#This Row],[Factor]],Tbl_ListFactores[],MATCH(B$15,Tbl_ListFactores[#Headers],0),0),"")</f>
        <v>zz</v>
      </c>
      <c r="C26" s="122" t="str">
        <f>IFERROR(VLOOKUP(TblP31[[#This Row],[Factor]],Tbl_ListFactores[],MATCH(C$15,Tbl_ListFactores[#Headers],0),0),"")</f>
        <v/>
      </c>
      <c r="D26" s="122" t="str">
        <f>IFERROR(VLOOKUP(TblP31[[#This Row],[Factor]],Tbl_ListFactores[],MATCH(D$15,Tbl_ListFactores[#Headers],0),0),"")</f>
        <v/>
      </c>
      <c r="E26" s="253"/>
      <c r="F26" s="122" t="str">
        <f ca="1">IFERROR(VLOOKUP(TblP31[[#This Row],[Nivel]],INDIRECT(VLOOKUP(TblP31[[#This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IFERROR(VLOOKUP(TblP31[[#This Row],[Factor]],Tbl_ListFactores[],MATCH(B$15,Tbl_ListFactores[#Headers],0),0),"")</f>
        <v>zz</v>
      </c>
      <c r="C27" s="122" t="str">
        <f>IFERROR(VLOOKUP(TblP31[[#This Row],[Factor]],Tbl_ListFactores[],MATCH(C$15,Tbl_ListFactores[#Headers],0),0),"")</f>
        <v/>
      </c>
      <c r="D27" s="122" t="str">
        <f>IFERROR(VLOOKUP(TblP31[[#This Row],[Factor]],Tbl_ListFactores[],MATCH(D$15,Tbl_ListFactores[#Headers],0),0),"")</f>
        <v/>
      </c>
      <c r="E27" s="253"/>
      <c r="F27" s="122" t="str">
        <f ca="1">IFERROR(VLOOKUP(TblP31[[#This Row],[Nivel]],INDIRECT(VLOOKUP(TblP31[[#This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IFERROR(VLOOKUP(TblP31[[#This Row],[Factor]],Tbl_ListFactores[],MATCH(B$15,Tbl_ListFactores[#Headers],0),0),"")</f>
        <v>zz</v>
      </c>
      <c r="C28" s="122" t="str">
        <f>IFERROR(VLOOKUP(TblP31[[#This Row],[Factor]],Tbl_ListFactores[],MATCH(C$15,Tbl_ListFactores[#Headers],0),0),"")</f>
        <v/>
      </c>
      <c r="D28" s="122" t="str">
        <f>IFERROR(VLOOKUP(TblP31[[#This Row],[Factor]],Tbl_ListFactores[],MATCH(D$15,Tbl_ListFactores[#Headers],0),0),"")</f>
        <v/>
      </c>
      <c r="E28" s="253"/>
      <c r="F28" s="122" t="str">
        <f ca="1">IFERROR(VLOOKUP(TblP31[[#This Row],[Nivel]],INDIRECT(VLOOKUP(TblP31[[#This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IFERROR(VLOOKUP(TblP31[[#This Row],[Factor]],Tbl_ListFactores[],MATCH(B$15,Tbl_ListFactores[#Headers],0),0),"")</f>
        <v>zz</v>
      </c>
      <c r="C29" s="122" t="str">
        <f>IFERROR(VLOOKUP(TblP31[[#This Row],[Factor]],Tbl_ListFactores[],MATCH(C$15,Tbl_ListFactores[#Headers],0),0),"")</f>
        <v/>
      </c>
      <c r="D29" s="122" t="str">
        <f>IFERROR(VLOOKUP(TblP31[[#This Row],[Factor]],Tbl_ListFactores[],MATCH(D$15,Tbl_ListFactores[#Headers],0),0),"")</f>
        <v/>
      </c>
      <c r="E29" s="253"/>
      <c r="F29" s="122" t="str">
        <f ca="1">IFERROR(VLOOKUP(TblP31[[#This Row],[Nivel]],INDIRECT(VLOOKUP(TblP31[[#This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IFERROR(VLOOKUP(TblP31[[#This Row],[Factor]],Tbl_ListFactores[],MATCH(B$15,Tbl_ListFactores[#Headers],0),0),"")</f>
        <v>zz</v>
      </c>
      <c r="C30" s="122" t="str">
        <f>IFERROR(VLOOKUP(TblP31[[#This Row],[Factor]],Tbl_ListFactores[],MATCH(C$15,Tbl_ListFactores[#Headers],0),0),"")</f>
        <v/>
      </c>
      <c r="D30" s="122" t="str">
        <f>IFERROR(VLOOKUP(TblP31[[#This Row],[Factor]],Tbl_ListFactores[],MATCH(D$15,Tbl_ListFactores[#Headers],0),0),"")</f>
        <v/>
      </c>
      <c r="E30" s="253"/>
      <c r="F30" s="122" t="str">
        <f ca="1">IFERROR(VLOOKUP(TblP31[[#This Row],[Nivel]],INDIRECT(VLOOKUP(TblP31[[#This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IFERROR(VLOOKUP(TblP31[[#This Row],[Factor]],Tbl_ListFactores[],MATCH(B$15,Tbl_ListFactores[#Headers],0),0),"")</f>
        <v>zz</v>
      </c>
      <c r="C31" s="122" t="str">
        <f>IFERROR(VLOOKUP(TblP31[[#This Row],[Factor]],Tbl_ListFactores[],MATCH(C$15,Tbl_ListFactores[#Headers],0),0),"")</f>
        <v/>
      </c>
      <c r="D31" s="122" t="str">
        <f>IFERROR(VLOOKUP(TblP31[[#This Row],[Factor]],Tbl_ListFactores[],MATCH(D$15,Tbl_ListFactores[#Headers],0),0),"")</f>
        <v/>
      </c>
      <c r="E31" s="253"/>
      <c r="F31" s="122" t="str">
        <f ca="1">IFERROR(VLOOKUP(TblP31[[#This Row],[Nivel]],INDIRECT(VLOOKUP(TblP31[[#This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IFERROR(VLOOKUP(TblP31[[#This Row],[Factor]],Tbl_ListFactores[],MATCH(B$15,Tbl_ListFactores[#Headers],0),0),"")</f>
        <v>zz</v>
      </c>
      <c r="C32" s="122" t="str">
        <f>IFERROR(VLOOKUP(TblP31[[#This Row],[Factor]],Tbl_ListFactores[],MATCH(C$15,Tbl_ListFactores[#Headers],0),0),"")</f>
        <v/>
      </c>
      <c r="D32" s="122" t="str">
        <f>IFERROR(VLOOKUP(TblP31[[#This Row],[Factor]],Tbl_ListFactores[],MATCH(D$15,Tbl_ListFactores[#Headers],0),0),"")</f>
        <v/>
      </c>
      <c r="E32" s="253"/>
      <c r="F32" s="122" t="str">
        <f ca="1">IFERROR(VLOOKUP(TblP31[[#This Row],[Nivel]],INDIRECT(VLOOKUP(TblP31[[#This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IFERROR(VLOOKUP(TblP31[[#This Row],[Factor]],Tbl_ListFactores[],MATCH(B$15,Tbl_ListFactores[#Headers],0),0),"")</f>
        <v>zz</v>
      </c>
      <c r="C33" s="122" t="str">
        <f>IFERROR(VLOOKUP(TblP31[[#This Row],[Factor]],Tbl_ListFactores[],MATCH(C$15,Tbl_ListFactores[#Headers],0),0),"")</f>
        <v/>
      </c>
      <c r="D33" s="122" t="str">
        <f>IFERROR(VLOOKUP(TblP31[[#This Row],[Factor]],Tbl_ListFactores[],MATCH(D$15,Tbl_ListFactores[#Headers],0),0),"")</f>
        <v/>
      </c>
      <c r="E33" s="253"/>
      <c r="F33" s="122" t="str">
        <f ca="1">IFERROR(VLOOKUP(TblP31[[#This Row],[Nivel]],INDIRECT(VLOOKUP(TblP31[[#This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IFERROR(VLOOKUP(TblP31[[#This Row],[Factor]],Tbl_ListFactores[],MATCH(B$15,Tbl_ListFactores[#Headers],0),0),"")</f>
        <v>zz</v>
      </c>
      <c r="C34" s="122" t="str">
        <f>IFERROR(VLOOKUP(TblP31[[#This Row],[Factor]],Tbl_ListFactores[],MATCH(C$15,Tbl_ListFactores[#Headers],0),0),"")</f>
        <v/>
      </c>
      <c r="D34" s="122" t="str">
        <f>IFERROR(VLOOKUP(TblP31[[#This Row],[Factor]],Tbl_ListFactores[],MATCH(D$15,Tbl_ListFactores[#Headers],0),0),"")</f>
        <v/>
      </c>
      <c r="E34" s="253"/>
      <c r="F34" s="122" t="str">
        <f ca="1">IFERROR(VLOOKUP(TblP31[[#This Row],[Nivel]],INDIRECT(VLOOKUP(TblP31[[#This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IFERROR(VLOOKUP(TblP31[[#This Row],[Factor]],Tbl_ListFactores[],MATCH(B$15,Tbl_ListFactores[#Headers],0),0),"")</f>
        <v>zz</v>
      </c>
      <c r="C35" s="122" t="str">
        <f>IFERROR(VLOOKUP(TblP31[[#This Row],[Factor]],Tbl_ListFactores[],MATCH(C$15,Tbl_ListFactores[#Headers],0),0),"")</f>
        <v/>
      </c>
      <c r="D35" s="122" t="str">
        <f>IFERROR(VLOOKUP(TblP31[[#This Row],[Factor]],Tbl_ListFactores[],MATCH(D$15,Tbl_ListFactores[#Headers],0),0),"")</f>
        <v/>
      </c>
      <c r="E35" s="253"/>
      <c r="F35" s="122" t="str">
        <f ca="1">IFERROR(VLOOKUP(TblP31[[#This Row],[Nivel]],INDIRECT(VLOOKUP(TblP31[[#This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IFERROR(VLOOKUP(TblP31[[#This Row],[Factor]],Tbl_ListFactores[],MATCH(B$15,Tbl_ListFactores[#Headers],0),0),"")</f>
        <v>zz</v>
      </c>
      <c r="C36" s="122" t="str">
        <f>IFERROR(VLOOKUP(TblP31[[#This Row],[Factor]],Tbl_ListFactores[],MATCH(C$15,Tbl_ListFactores[#Headers],0),0),"")</f>
        <v/>
      </c>
      <c r="D36" s="122" t="str">
        <f>IFERROR(VLOOKUP(TblP31[[#This Row],[Factor]],Tbl_ListFactores[],MATCH(D$15,Tbl_ListFactores[#Headers],0),0),"")</f>
        <v/>
      </c>
      <c r="E36" s="253"/>
      <c r="F36" s="122" t="str">
        <f ca="1">IFERROR(VLOOKUP(TblP31[[#This Row],[Nivel]],INDIRECT(VLOOKUP(TblP31[[#This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IFERROR(VLOOKUP(TblP31[[#This Row],[Factor]],Tbl_ListFactores[],MATCH(B$15,Tbl_ListFactores[#Headers],0),0),"")</f>
        <v>zz</v>
      </c>
      <c r="C37" s="122" t="str">
        <f>IFERROR(VLOOKUP(TblP31[[#This Row],[Factor]],Tbl_ListFactores[],MATCH(C$15,Tbl_ListFactores[#Headers],0),0),"")</f>
        <v/>
      </c>
      <c r="D37" s="122" t="str">
        <f>IFERROR(VLOOKUP(TblP31[[#This Row],[Factor]],Tbl_ListFactores[],MATCH(D$15,Tbl_ListFactores[#Headers],0),0),"")</f>
        <v/>
      </c>
      <c r="E37" s="253"/>
      <c r="F37" s="122" t="str">
        <f ca="1">IFERROR(VLOOKUP(TblP31[[#This Row],[Nivel]],INDIRECT(VLOOKUP(TblP31[[#This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IFERROR(VLOOKUP(TblP31[[#This Row],[Factor]],Tbl_ListFactores[],MATCH(B$15,Tbl_ListFactores[#Headers],0),0),"")</f>
        <v>zz</v>
      </c>
      <c r="C38" s="122" t="str">
        <f>IFERROR(VLOOKUP(TblP31[[#This Row],[Factor]],Tbl_ListFactores[],MATCH(C$15,Tbl_ListFactores[#Headers],0),0),"")</f>
        <v/>
      </c>
      <c r="D38" s="122" t="str">
        <f>IFERROR(VLOOKUP(TblP31[[#This Row],[Factor]],Tbl_ListFactores[],MATCH(D$15,Tbl_ListFactores[#Headers],0),0),"")</f>
        <v/>
      </c>
      <c r="E38" s="253"/>
      <c r="F38" s="122" t="str">
        <f ca="1">IFERROR(VLOOKUP(TblP31[[#This Row],[Nivel]],INDIRECT(VLOOKUP(TblP31[[#This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IFERROR(VLOOKUP(TblP31[[#This Row],[Factor]],Tbl_ListFactores[],MATCH(B$15,Tbl_ListFactores[#Headers],0),0),"")</f>
        <v>zz</v>
      </c>
      <c r="C39" s="122" t="str">
        <f>IFERROR(VLOOKUP(TblP31[[#This Row],[Factor]],Tbl_ListFactores[],MATCH(C$15,Tbl_ListFactores[#Headers],0),0),"")</f>
        <v/>
      </c>
      <c r="D39" s="122" t="str">
        <f>IFERROR(VLOOKUP(TblP31[[#This Row],[Factor]],Tbl_ListFactores[],MATCH(D$15,Tbl_ListFactores[#Headers],0),0),"")</f>
        <v/>
      </c>
      <c r="E39" s="253"/>
      <c r="F39" s="122" t="str">
        <f ca="1">IFERROR(VLOOKUP(TblP31[[#This Row],[Nivel]],INDIRECT(VLOOKUP(TblP31[[#This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IFERROR(VLOOKUP(TblP31[[#This Row],[Factor]],Tbl_ListFactores[],MATCH(B$15,Tbl_ListFactores[#Headers],0),0),"")</f>
        <v>zz</v>
      </c>
      <c r="C40" s="122" t="str">
        <f>IFERROR(VLOOKUP(TblP31[[#This Row],[Factor]],Tbl_ListFactores[],MATCH(C$15,Tbl_ListFactores[#Headers],0),0),"")</f>
        <v/>
      </c>
      <c r="D40" s="122" t="str">
        <f>IFERROR(VLOOKUP(TblP31[[#This Row],[Factor]],Tbl_ListFactores[],MATCH(D$15,Tbl_ListFactores[#Headers],0),0),"")</f>
        <v/>
      </c>
      <c r="E40" s="253"/>
      <c r="F40" s="122" t="str">
        <f ca="1">IFERROR(VLOOKUP(TblP31[[#This Row],[Nivel]],INDIRECT(VLOOKUP(TblP31[[#This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IFERROR(VLOOKUP(TblP31[[#This Row],[Factor]],Tbl_ListFactores[],MATCH(B$15,Tbl_ListFactores[#Headers],0),0),"")</f>
        <v>zz</v>
      </c>
      <c r="C41" s="122" t="str">
        <f>IFERROR(VLOOKUP(TblP31[[#This Row],[Factor]],Tbl_ListFactores[],MATCH(C$15,Tbl_ListFactores[#Headers],0),0),"")</f>
        <v/>
      </c>
      <c r="D41" s="122" t="str">
        <f>IFERROR(VLOOKUP(TblP31[[#This Row],[Factor]],Tbl_ListFactores[],MATCH(D$15,Tbl_ListFactores[#Headers],0),0),"")</f>
        <v/>
      </c>
      <c r="E41" s="253"/>
      <c r="F41" s="122" t="str">
        <f ca="1">IFERROR(VLOOKUP(TblP31[[#This Row],[Nivel]],INDIRECT(VLOOKUP(TblP31[[#This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IFERROR(VLOOKUP(TblP31[[#This Row],[Factor]],Tbl_ListFactores[],MATCH(B$15,Tbl_ListFactores[#Headers],0),0),"")</f>
        <v>zz</v>
      </c>
      <c r="C42" s="122" t="str">
        <f>IFERROR(VLOOKUP(TblP31[[#This Row],[Factor]],Tbl_ListFactores[],MATCH(C$15,Tbl_ListFactores[#Headers],0),0),"")</f>
        <v/>
      </c>
      <c r="D42" s="122" t="str">
        <f>IFERROR(VLOOKUP(TblP31[[#This Row],[Factor]],Tbl_ListFactores[],MATCH(D$15,Tbl_ListFactores[#Headers],0),0),"")</f>
        <v/>
      </c>
      <c r="E42" s="253"/>
      <c r="F42" s="122" t="str">
        <f ca="1">IFERROR(VLOOKUP(TblP31[[#This Row],[Nivel]],INDIRECT(VLOOKUP(TblP31[[#This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IFERROR(VLOOKUP(TblP31[[#This Row],[Factor]],Tbl_ListFactores[],MATCH(B$15,Tbl_ListFactores[#Headers],0),0),"")</f>
        <v>zz</v>
      </c>
      <c r="C43" s="122" t="str">
        <f>IFERROR(VLOOKUP(TblP31[[#This Row],[Factor]],Tbl_ListFactores[],MATCH(C$15,Tbl_ListFactores[#Headers],0),0),"")</f>
        <v/>
      </c>
      <c r="D43" s="122" t="str">
        <f>IFERROR(VLOOKUP(TblP31[[#This Row],[Factor]],Tbl_ListFactores[],MATCH(D$15,Tbl_ListFactores[#Headers],0),0),"")</f>
        <v/>
      </c>
      <c r="E43" s="253"/>
      <c r="F43" s="122" t="str">
        <f ca="1">IFERROR(VLOOKUP(TblP31[[#This Row],[Nivel]],INDIRECT(VLOOKUP(TblP31[[#This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IFERROR(VLOOKUP(TblP31[[#This Row],[Factor]],Tbl_ListFactores[],MATCH(B$15,Tbl_ListFactores[#Headers],0),0),"")</f>
        <v>zz</v>
      </c>
      <c r="C44" s="122" t="str">
        <f>IFERROR(VLOOKUP(TblP31[[#This Row],[Factor]],Tbl_ListFactores[],MATCH(C$15,Tbl_ListFactores[#Headers],0),0),"")</f>
        <v/>
      </c>
      <c r="D44" s="122" t="str">
        <f>IFERROR(VLOOKUP(TblP31[[#This Row],[Factor]],Tbl_ListFactores[],MATCH(D$15,Tbl_ListFactores[#Headers],0),0),"")</f>
        <v/>
      </c>
      <c r="E44" s="253"/>
      <c r="F44" s="122" t="str">
        <f ca="1">IFERROR(VLOOKUP(TblP31[[#This Row],[Nivel]],INDIRECT(VLOOKUP(TblP31[[#This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IFERROR(VLOOKUP(TblP31[[#This Row],[Factor]],Tbl_ListFactores[],MATCH(B$15,Tbl_ListFactores[#Headers],0),0),"")</f>
        <v>zz</v>
      </c>
      <c r="C45" s="122" t="str">
        <f>IFERROR(VLOOKUP(TblP31[[#This Row],[Factor]],Tbl_ListFactores[],MATCH(C$15,Tbl_ListFactores[#Headers],0),0),"")</f>
        <v/>
      </c>
      <c r="D45" s="122" t="str">
        <f>IFERROR(VLOOKUP(TblP31[[#This Row],[Factor]],Tbl_ListFactores[],MATCH(D$15,Tbl_ListFactores[#Headers],0),0),"")</f>
        <v/>
      </c>
      <c r="E45" s="253"/>
      <c r="F45" s="122" t="str">
        <f ca="1">IFERROR(VLOOKUP(TblP31[[#This Row],[Nivel]],INDIRECT(VLOOKUP(TblP31[[#This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19" priority="2">
      <formula>AND($C16&lt;&gt;"",ISBLANK($E16),$D$1&lt;&gt;0)</formula>
    </cfRule>
  </conditionalFormatting>
  <conditionalFormatting sqref="B16:B45">
    <cfRule type="cellIs" dxfId="218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5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97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IF(AND(COUNTBLANK(TblP32[Nivel])&lt;&gt;COUNTBLANK(TblP32[Nombre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IFERROR(VLOOKUP(TblP32[[#This Row],[Factor]],Tbl_ListFactores[],MATCH(B$15,Tbl_ListFactores[#Headers],0),0),"")</f>
        <v>zz</v>
      </c>
      <c r="C16" s="122" t="str">
        <f>IFERROR(VLOOKUP(TblP32[[#This Row],[Factor]],Tbl_ListFactores[],MATCH(C$15,Tbl_ListFactores[#Headers],0),0),"")</f>
        <v/>
      </c>
      <c r="D16" s="122" t="str">
        <f>IFERROR(VLOOKUP(TblP32[[#This Row],[Factor]],Tbl_ListFactores[],MATCH(D$15,Tbl_ListFactores[#Headers],0),0),"")</f>
        <v/>
      </c>
      <c r="E16" s="253"/>
      <c r="F16" s="122" t="str">
        <f ca="1">IFERROR(VLOOKUP(TblP32[[#This Row],[Nivel]],INDIRECT(VLOOKUP(TblP32[[#This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IFERROR(VLOOKUP(TblP32[[#This Row],[Factor]],Tbl_ListFactores[],MATCH(B$15,Tbl_ListFactores[#Headers],0),0),"")</f>
        <v>zz</v>
      </c>
      <c r="C17" s="122" t="str">
        <f>IFERROR(VLOOKUP(TblP32[[#This Row],[Factor]],Tbl_ListFactores[],MATCH(C$15,Tbl_ListFactores[#Headers],0),0),"")</f>
        <v/>
      </c>
      <c r="D17" s="122" t="str">
        <f>IFERROR(VLOOKUP(TblP32[[#This Row],[Factor]],Tbl_ListFactores[],MATCH(D$15,Tbl_ListFactores[#Headers],0),0),"")</f>
        <v/>
      </c>
      <c r="E17" s="253"/>
      <c r="F17" s="122" t="str">
        <f ca="1">IFERROR(VLOOKUP(TblP32[[#This Row],[Nivel]],INDIRECT(VLOOKUP(TblP32[[#This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IFERROR(VLOOKUP(TblP32[[#This Row],[Factor]],Tbl_ListFactores[],MATCH(B$15,Tbl_ListFactores[#Headers],0),0),"")</f>
        <v>zz</v>
      </c>
      <c r="C18" s="122" t="str">
        <f>IFERROR(VLOOKUP(TblP32[[#This Row],[Factor]],Tbl_ListFactores[],MATCH(C$15,Tbl_ListFactores[#Headers],0),0),"")</f>
        <v/>
      </c>
      <c r="D18" s="122" t="str">
        <f>IFERROR(VLOOKUP(TblP32[[#This Row],[Factor]],Tbl_ListFactores[],MATCH(D$15,Tbl_ListFactores[#Headers],0),0),"")</f>
        <v/>
      </c>
      <c r="E18" s="253"/>
      <c r="F18" s="122" t="str">
        <f ca="1">IFERROR(VLOOKUP(TblP32[[#This Row],[Nivel]],INDIRECT(VLOOKUP(TblP32[[#This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IFERROR(VLOOKUP(TblP32[[#This Row],[Factor]],Tbl_ListFactores[],MATCH(B$15,Tbl_ListFactores[#Headers],0),0),"")</f>
        <v>zz</v>
      </c>
      <c r="C19" s="122" t="str">
        <f>IFERROR(VLOOKUP(TblP32[[#This Row],[Factor]],Tbl_ListFactores[],MATCH(C$15,Tbl_ListFactores[#Headers],0),0),"")</f>
        <v/>
      </c>
      <c r="D19" s="122" t="str">
        <f>IFERROR(VLOOKUP(TblP32[[#This Row],[Factor]],Tbl_ListFactores[],MATCH(D$15,Tbl_ListFactores[#Headers],0),0),"")</f>
        <v/>
      </c>
      <c r="E19" s="253"/>
      <c r="F19" s="122" t="str">
        <f ca="1">IFERROR(VLOOKUP(TblP32[[#This Row],[Nivel]],INDIRECT(VLOOKUP(TblP32[[#This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IFERROR(VLOOKUP(TblP32[[#This Row],[Factor]],Tbl_ListFactores[],MATCH(B$15,Tbl_ListFactores[#Headers],0),0),"")</f>
        <v>zz</v>
      </c>
      <c r="C20" s="122" t="str">
        <f>IFERROR(VLOOKUP(TblP32[[#This Row],[Factor]],Tbl_ListFactores[],MATCH(C$15,Tbl_ListFactores[#Headers],0),0),"")</f>
        <v/>
      </c>
      <c r="D20" s="122" t="str">
        <f>IFERROR(VLOOKUP(TblP32[[#This Row],[Factor]],Tbl_ListFactores[],MATCH(D$15,Tbl_ListFactores[#Headers],0),0),"")</f>
        <v/>
      </c>
      <c r="E20" s="253"/>
      <c r="F20" s="122" t="str">
        <f ca="1">IFERROR(VLOOKUP(TblP32[[#This Row],[Nivel]],INDIRECT(VLOOKUP(TblP32[[#This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IFERROR(VLOOKUP(TblP32[[#This Row],[Factor]],Tbl_ListFactores[],MATCH(B$15,Tbl_ListFactores[#Headers],0),0),"")</f>
        <v>zz</v>
      </c>
      <c r="C21" s="122" t="str">
        <f>IFERROR(VLOOKUP(TblP32[[#This Row],[Factor]],Tbl_ListFactores[],MATCH(C$15,Tbl_ListFactores[#Headers],0),0),"")</f>
        <v/>
      </c>
      <c r="D21" s="122" t="str">
        <f>IFERROR(VLOOKUP(TblP32[[#This Row],[Factor]],Tbl_ListFactores[],MATCH(D$15,Tbl_ListFactores[#Headers],0),0),"")</f>
        <v/>
      </c>
      <c r="E21" s="253"/>
      <c r="F21" s="122" t="str">
        <f ca="1">IFERROR(VLOOKUP(TblP32[[#This Row],[Nivel]],INDIRECT(VLOOKUP(TblP32[[#This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IFERROR(VLOOKUP(TblP32[[#This Row],[Factor]],Tbl_ListFactores[],MATCH(B$15,Tbl_ListFactores[#Headers],0),0),"")</f>
        <v>zz</v>
      </c>
      <c r="C22" s="122" t="str">
        <f>IFERROR(VLOOKUP(TblP32[[#This Row],[Factor]],Tbl_ListFactores[],MATCH(C$15,Tbl_ListFactores[#Headers],0),0),"")</f>
        <v/>
      </c>
      <c r="D22" s="122" t="str">
        <f>IFERROR(VLOOKUP(TblP32[[#This Row],[Factor]],Tbl_ListFactores[],MATCH(D$15,Tbl_ListFactores[#Headers],0),0),"")</f>
        <v/>
      </c>
      <c r="E22" s="253"/>
      <c r="F22" s="122" t="str">
        <f ca="1">IFERROR(VLOOKUP(TblP32[[#This Row],[Nivel]],INDIRECT(VLOOKUP(TblP32[[#This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IFERROR(VLOOKUP(TblP32[[#This Row],[Factor]],Tbl_ListFactores[],MATCH(B$15,Tbl_ListFactores[#Headers],0),0),"")</f>
        <v>zz</v>
      </c>
      <c r="C23" s="122" t="str">
        <f>IFERROR(VLOOKUP(TblP32[[#This Row],[Factor]],Tbl_ListFactores[],MATCH(C$15,Tbl_ListFactores[#Headers],0),0),"")</f>
        <v/>
      </c>
      <c r="D23" s="122" t="str">
        <f>IFERROR(VLOOKUP(TblP32[[#This Row],[Factor]],Tbl_ListFactores[],MATCH(D$15,Tbl_ListFactores[#Headers],0),0),"")</f>
        <v/>
      </c>
      <c r="E23" s="253"/>
      <c r="F23" s="122" t="str">
        <f ca="1">IFERROR(VLOOKUP(TblP32[[#This Row],[Nivel]],INDIRECT(VLOOKUP(TblP32[[#This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IFERROR(VLOOKUP(TblP32[[#This Row],[Factor]],Tbl_ListFactores[],MATCH(B$15,Tbl_ListFactores[#Headers],0),0),"")</f>
        <v>zz</v>
      </c>
      <c r="C24" s="122" t="str">
        <f>IFERROR(VLOOKUP(TblP32[[#This Row],[Factor]],Tbl_ListFactores[],MATCH(C$15,Tbl_ListFactores[#Headers],0),0),"")</f>
        <v/>
      </c>
      <c r="D24" s="122" t="str">
        <f>IFERROR(VLOOKUP(TblP32[[#This Row],[Factor]],Tbl_ListFactores[],MATCH(D$15,Tbl_ListFactores[#Headers],0),0),"")</f>
        <v/>
      </c>
      <c r="E24" s="253"/>
      <c r="F24" s="122" t="str">
        <f ca="1">IFERROR(VLOOKUP(TblP32[[#This Row],[Nivel]],INDIRECT(VLOOKUP(TblP32[[#This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IFERROR(VLOOKUP(TblP32[[#This Row],[Factor]],Tbl_ListFactores[],MATCH(B$15,Tbl_ListFactores[#Headers],0),0),"")</f>
        <v>zz</v>
      </c>
      <c r="C25" s="122" t="str">
        <f>IFERROR(VLOOKUP(TblP32[[#This Row],[Factor]],Tbl_ListFactores[],MATCH(C$15,Tbl_ListFactores[#Headers],0),0),"")</f>
        <v/>
      </c>
      <c r="D25" s="122" t="str">
        <f>IFERROR(VLOOKUP(TblP32[[#This Row],[Factor]],Tbl_ListFactores[],MATCH(D$15,Tbl_ListFactores[#Headers],0),0),"")</f>
        <v/>
      </c>
      <c r="E25" s="253"/>
      <c r="F25" s="122" t="str">
        <f ca="1">IFERROR(VLOOKUP(TblP32[[#This Row],[Nivel]],INDIRECT(VLOOKUP(TblP32[[#This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IFERROR(VLOOKUP(TblP32[[#This Row],[Factor]],Tbl_ListFactores[],MATCH(B$15,Tbl_ListFactores[#Headers],0),0),"")</f>
        <v>zz</v>
      </c>
      <c r="C26" s="122" t="str">
        <f>IFERROR(VLOOKUP(TblP32[[#This Row],[Factor]],Tbl_ListFactores[],MATCH(C$15,Tbl_ListFactores[#Headers],0),0),"")</f>
        <v/>
      </c>
      <c r="D26" s="122" t="str">
        <f>IFERROR(VLOOKUP(TblP32[[#This Row],[Factor]],Tbl_ListFactores[],MATCH(D$15,Tbl_ListFactores[#Headers],0),0),"")</f>
        <v/>
      </c>
      <c r="E26" s="253"/>
      <c r="F26" s="122" t="str">
        <f ca="1">IFERROR(VLOOKUP(TblP32[[#This Row],[Nivel]],INDIRECT(VLOOKUP(TblP32[[#This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IFERROR(VLOOKUP(TblP32[[#This Row],[Factor]],Tbl_ListFactores[],MATCH(B$15,Tbl_ListFactores[#Headers],0),0),"")</f>
        <v>zz</v>
      </c>
      <c r="C27" s="122" t="str">
        <f>IFERROR(VLOOKUP(TblP32[[#This Row],[Factor]],Tbl_ListFactores[],MATCH(C$15,Tbl_ListFactores[#Headers],0),0),"")</f>
        <v/>
      </c>
      <c r="D27" s="122" t="str">
        <f>IFERROR(VLOOKUP(TblP32[[#This Row],[Factor]],Tbl_ListFactores[],MATCH(D$15,Tbl_ListFactores[#Headers],0),0),"")</f>
        <v/>
      </c>
      <c r="E27" s="253"/>
      <c r="F27" s="122" t="str">
        <f ca="1">IFERROR(VLOOKUP(TblP32[[#This Row],[Nivel]],INDIRECT(VLOOKUP(TblP32[[#This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IFERROR(VLOOKUP(TblP32[[#This Row],[Factor]],Tbl_ListFactores[],MATCH(B$15,Tbl_ListFactores[#Headers],0),0),"")</f>
        <v>zz</v>
      </c>
      <c r="C28" s="122" t="str">
        <f>IFERROR(VLOOKUP(TblP32[[#This Row],[Factor]],Tbl_ListFactores[],MATCH(C$15,Tbl_ListFactores[#Headers],0),0),"")</f>
        <v/>
      </c>
      <c r="D28" s="122" t="str">
        <f>IFERROR(VLOOKUP(TblP32[[#This Row],[Factor]],Tbl_ListFactores[],MATCH(D$15,Tbl_ListFactores[#Headers],0),0),"")</f>
        <v/>
      </c>
      <c r="E28" s="253"/>
      <c r="F28" s="122" t="str">
        <f ca="1">IFERROR(VLOOKUP(TblP32[[#This Row],[Nivel]],INDIRECT(VLOOKUP(TblP32[[#This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IFERROR(VLOOKUP(TblP32[[#This Row],[Factor]],Tbl_ListFactores[],MATCH(B$15,Tbl_ListFactores[#Headers],0),0),"")</f>
        <v>zz</v>
      </c>
      <c r="C29" s="122" t="str">
        <f>IFERROR(VLOOKUP(TblP32[[#This Row],[Factor]],Tbl_ListFactores[],MATCH(C$15,Tbl_ListFactores[#Headers],0),0),"")</f>
        <v/>
      </c>
      <c r="D29" s="122" t="str">
        <f>IFERROR(VLOOKUP(TblP32[[#This Row],[Factor]],Tbl_ListFactores[],MATCH(D$15,Tbl_ListFactores[#Headers],0),0),"")</f>
        <v/>
      </c>
      <c r="E29" s="253"/>
      <c r="F29" s="122" t="str">
        <f ca="1">IFERROR(VLOOKUP(TblP32[[#This Row],[Nivel]],INDIRECT(VLOOKUP(TblP32[[#This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IFERROR(VLOOKUP(TblP32[[#This Row],[Factor]],Tbl_ListFactores[],MATCH(B$15,Tbl_ListFactores[#Headers],0),0),"")</f>
        <v>zz</v>
      </c>
      <c r="C30" s="122" t="str">
        <f>IFERROR(VLOOKUP(TblP32[[#This Row],[Factor]],Tbl_ListFactores[],MATCH(C$15,Tbl_ListFactores[#Headers],0),0),"")</f>
        <v/>
      </c>
      <c r="D30" s="122" t="str">
        <f>IFERROR(VLOOKUP(TblP32[[#This Row],[Factor]],Tbl_ListFactores[],MATCH(D$15,Tbl_ListFactores[#Headers],0),0),"")</f>
        <v/>
      </c>
      <c r="E30" s="253"/>
      <c r="F30" s="122" t="str">
        <f ca="1">IFERROR(VLOOKUP(TblP32[[#This Row],[Nivel]],INDIRECT(VLOOKUP(TblP32[[#This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IFERROR(VLOOKUP(TblP32[[#This Row],[Factor]],Tbl_ListFactores[],MATCH(B$15,Tbl_ListFactores[#Headers],0),0),"")</f>
        <v>zz</v>
      </c>
      <c r="C31" s="122" t="str">
        <f>IFERROR(VLOOKUP(TblP32[[#This Row],[Factor]],Tbl_ListFactores[],MATCH(C$15,Tbl_ListFactores[#Headers],0),0),"")</f>
        <v/>
      </c>
      <c r="D31" s="122" t="str">
        <f>IFERROR(VLOOKUP(TblP32[[#This Row],[Factor]],Tbl_ListFactores[],MATCH(D$15,Tbl_ListFactores[#Headers],0),0),"")</f>
        <v/>
      </c>
      <c r="E31" s="253"/>
      <c r="F31" s="122" t="str">
        <f ca="1">IFERROR(VLOOKUP(TblP32[[#This Row],[Nivel]],INDIRECT(VLOOKUP(TblP32[[#This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IFERROR(VLOOKUP(TblP32[[#This Row],[Factor]],Tbl_ListFactores[],MATCH(B$15,Tbl_ListFactores[#Headers],0),0),"")</f>
        <v>zz</v>
      </c>
      <c r="C32" s="122" t="str">
        <f>IFERROR(VLOOKUP(TblP32[[#This Row],[Factor]],Tbl_ListFactores[],MATCH(C$15,Tbl_ListFactores[#Headers],0),0),"")</f>
        <v/>
      </c>
      <c r="D32" s="122" t="str">
        <f>IFERROR(VLOOKUP(TblP32[[#This Row],[Factor]],Tbl_ListFactores[],MATCH(D$15,Tbl_ListFactores[#Headers],0),0),"")</f>
        <v/>
      </c>
      <c r="E32" s="253"/>
      <c r="F32" s="122" t="str">
        <f ca="1">IFERROR(VLOOKUP(TblP32[[#This Row],[Nivel]],INDIRECT(VLOOKUP(TblP32[[#This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IFERROR(VLOOKUP(TblP32[[#This Row],[Factor]],Tbl_ListFactores[],MATCH(B$15,Tbl_ListFactores[#Headers],0),0),"")</f>
        <v>zz</v>
      </c>
      <c r="C33" s="122" t="str">
        <f>IFERROR(VLOOKUP(TblP32[[#This Row],[Factor]],Tbl_ListFactores[],MATCH(C$15,Tbl_ListFactores[#Headers],0),0),"")</f>
        <v/>
      </c>
      <c r="D33" s="122" t="str">
        <f>IFERROR(VLOOKUP(TblP32[[#This Row],[Factor]],Tbl_ListFactores[],MATCH(D$15,Tbl_ListFactores[#Headers],0),0),"")</f>
        <v/>
      </c>
      <c r="E33" s="253"/>
      <c r="F33" s="122" t="str">
        <f ca="1">IFERROR(VLOOKUP(TblP32[[#This Row],[Nivel]],INDIRECT(VLOOKUP(TblP32[[#This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IFERROR(VLOOKUP(TblP32[[#This Row],[Factor]],Tbl_ListFactores[],MATCH(B$15,Tbl_ListFactores[#Headers],0),0),"")</f>
        <v>zz</v>
      </c>
      <c r="C34" s="122" t="str">
        <f>IFERROR(VLOOKUP(TblP32[[#This Row],[Factor]],Tbl_ListFactores[],MATCH(C$15,Tbl_ListFactores[#Headers],0),0),"")</f>
        <v/>
      </c>
      <c r="D34" s="122" t="str">
        <f>IFERROR(VLOOKUP(TblP32[[#This Row],[Factor]],Tbl_ListFactores[],MATCH(D$15,Tbl_ListFactores[#Headers],0),0),"")</f>
        <v/>
      </c>
      <c r="E34" s="253"/>
      <c r="F34" s="122" t="str">
        <f ca="1">IFERROR(VLOOKUP(TblP32[[#This Row],[Nivel]],INDIRECT(VLOOKUP(TblP32[[#This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IFERROR(VLOOKUP(TblP32[[#This Row],[Factor]],Tbl_ListFactores[],MATCH(B$15,Tbl_ListFactores[#Headers],0),0),"")</f>
        <v>zz</v>
      </c>
      <c r="C35" s="122" t="str">
        <f>IFERROR(VLOOKUP(TblP32[[#This Row],[Factor]],Tbl_ListFactores[],MATCH(C$15,Tbl_ListFactores[#Headers],0),0),"")</f>
        <v/>
      </c>
      <c r="D35" s="122" t="str">
        <f>IFERROR(VLOOKUP(TblP32[[#This Row],[Factor]],Tbl_ListFactores[],MATCH(D$15,Tbl_ListFactores[#Headers],0),0),"")</f>
        <v/>
      </c>
      <c r="E35" s="253"/>
      <c r="F35" s="122" t="str">
        <f ca="1">IFERROR(VLOOKUP(TblP32[[#This Row],[Nivel]],INDIRECT(VLOOKUP(TblP32[[#This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IFERROR(VLOOKUP(TblP32[[#This Row],[Factor]],Tbl_ListFactores[],MATCH(B$15,Tbl_ListFactores[#Headers],0),0),"")</f>
        <v>zz</v>
      </c>
      <c r="C36" s="122" t="str">
        <f>IFERROR(VLOOKUP(TblP32[[#This Row],[Factor]],Tbl_ListFactores[],MATCH(C$15,Tbl_ListFactores[#Headers],0),0),"")</f>
        <v/>
      </c>
      <c r="D36" s="122" t="str">
        <f>IFERROR(VLOOKUP(TblP32[[#This Row],[Factor]],Tbl_ListFactores[],MATCH(D$15,Tbl_ListFactores[#Headers],0),0),"")</f>
        <v/>
      </c>
      <c r="E36" s="253"/>
      <c r="F36" s="122" t="str">
        <f ca="1">IFERROR(VLOOKUP(TblP32[[#This Row],[Nivel]],INDIRECT(VLOOKUP(TblP32[[#This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IFERROR(VLOOKUP(TblP32[[#This Row],[Factor]],Tbl_ListFactores[],MATCH(B$15,Tbl_ListFactores[#Headers],0),0),"")</f>
        <v>zz</v>
      </c>
      <c r="C37" s="122" t="str">
        <f>IFERROR(VLOOKUP(TblP32[[#This Row],[Factor]],Tbl_ListFactores[],MATCH(C$15,Tbl_ListFactores[#Headers],0),0),"")</f>
        <v/>
      </c>
      <c r="D37" s="122" t="str">
        <f>IFERROR(VLOOKUP(TblP32[[#This Row],[Factor]],Tbl_ListFactores[],MATCH(D$15,Tbl_ListFactores[#Headers],0),0),"")</f>
        <v/>
      </c>
      <c r="E37" s="253"/>
      <c r="F37" s="122" t="str">
        <f ca="1">IFERROR(VLOOKUP(TblP32[[#This Row],[Nivel]],INDIRECT(VLOOKUP(TblP32[[#This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IFERROR(VLOOKUP(TblP32[[#This Row],[Factor]],Tbl_ListFactores[],MATCH(B$15,Tbl_ListFactores[#Headers],0),0),"")</f>
        <v>zz</v>
      </c>
      <c r="C38" s="122" t="str">
        <f>IFERROR(VLOOKUP(TblP32[[#This Row],[Factor]],Tbl_ListFactores[],MATCH(C$15,Tbl_ListFactores[#Headers],0),0),"")</f>
        <v/>
      </c>
      <c r="D38" s="122" t="str">
        <f>IFERROR(VLOOKUP(TblP32[[#This Row],[Factor]],Tbl_ListFactores[],MATCH(D$15,Tbl_ListFactores[#Headers],0),0),"")</f>
        <v/>
      </c>
      <c r="E38" s="253"/>
      <c r="F38" s="122" t="str">
        <f ca="1">IFERROR(VLOOKUP(TblP32[[#This Row],[Nivel]],INDIRECT(VLOOKUP(TblP32[[#This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IFERROR(VLOOKUP(TblP32[[#This Row],[Factor]],Tbl_ListFactores[],MATCH(B$15,Tbl_ListFactores[#Headers],0),0),"")</f>
        <v>zz</v>
      </c>
      <c r="C39" s="122" t="str">
        <f>IFERROR(VLOOKUP(TblP32[[#This Row],[Factor]],Tbl_ListFactores[],MATCH(C$15,Tbl_ListFactores[#Headers],0),0),"")</f>
        <v/>
      </c>
      <c r="D39" s="122" t="str">
        <f>IFERROR(VLOOKUP(TblP32[[#This Row],[Factor]],Tbl_ListFactores[],MATCH(D$15,Tbl_ListFactores[#Headers],0),0),"")</f>
        <v/>
      </c>
      <c r="E39" s="253"/>
      <c r="F39" s="122" t="str">
        <f ca="1">IFERROR(VLOOKUP(TblP32[[#This Row],[Nivel]],INDIRECT(VLOOKUP(TblP32[[#This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IFERROR(VLOOKUP(TblP32[[#This Row],[Factor]],Tbl_ListFactores[],MATCH(B$15,Tbl_ListFactores[#Headers],0),0),"")</f>
        <v>zz</v>
      </c>
      <c r="C40" s="122" t="str">
        <f>IFERROR(VLOOKUP(TblP32[[#This Row],[Factor]],Tbl_ListFactores[],MATCH(C$15,Tbl_ListFactores[#Headers],0),0),"")</f>
        <v/>
      </c>
      <c r="D40" s="122" t="str">
        <f>IFERROR(VLOOKUP(TblP32[[#This Row],[Factor]],Tbl_ListFactores[],MATCH(D$15,Tbl_ListFactores[#Headers],0),0),"")</f>
        <v/>
      </c>
      <c r="E40" s="253"/>
      <c r="F40" s="122" t="str">
        <f ca="1">IFERROR(VLOOKUP(TblP32[[#This Row],[Nivel]],INDIRECT(VLOOKUP(TblP32[[#This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IFERROR(VLOOKUP(TblP32[[#This Row],[Factor]],Tbl_ListFactores[],MATCH(B$15,Tbl_ListFactores[#Headers],0),0),"")</f>
        <v>zz</v>
      </c>
      <c r="C41" s="122" t="str">
        <f>IFERROR(VLOOKUP(TblP32[[#This Row],[Factor]],Tbl_ListFactores[],MATCH(C$15,Tbl_ListFactores[#Headers],0),0),"")</f>
        <v/>
      </c>
      <c r="D41" s="122" t="str">
        <f>IFERROR(VLOOKUP(TblP32[[#This Row],[Factor]],Tbl_ListFactores[],MATCH(D$15,Tbl_ListFactores[#Headers],0),0),"")</f>
        <v/>
      </c>
      <c r="E41" s="253"/>
      <c r="F41" s="122" t="str">
        <f ca="1">IFERROR(VLOOKUP(TblP32[[#This Row],[Nivel]],INDIRECT(VLOOKUP(TblP32[[#This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IFERROR(VLOOKUP(TblP32[[#This Row],[Factor]],Tbl_ListFactores[],MATCH(B$15,Tbl_ListFactores[#Headers],0),0),"")</f>
        <v>zz</v>
      </c>
      <c r="C42" s="122" t="str">
        <f>IFERROR(VLOOKUP(TblP32[[#This Row],[Factor]],Tbl_ListFactores[],MATCH(C$15,Tbl_ListFactores[#Headers],0),0),"")</f>
        <v/>
      </c>
      <c r="D42" s="122" t="str">
        <f>IFERROR(VLOOKUP(TblP32[[#This Row],[Factor]],Tbl_ListFactores[],MATCH(D$15,Tbl_ListFactores[#Headers],0),0),"")</f>
        <v/>
      </c>
      <c r="E42" s="253"/>
      <c r="F42" s="122" t="str">
        <f ca="1">IFERROR(VLOOKUP(TblP32[[#This Row],[Nivel]],INDIRECT(VLOOKUP(TblP32[[#This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IFERROR(VLOOKUP(TblP32[[#This Row],[Factor]],Tbl_ListFactores[],MATCH(B$15,Tbl_ListFactores[#Headers],0),0),"")</f>
        <v>zz</v>
      </c>
      <c r="C43" s="122" t="str">
        <f>IFERROR(VLOOKUP(TblP32[[#This Row],[Factor]],Tbl_ListFactores[],MATCH(C$15,Tbl_ListFactores[#Headers],0),0),"")</f>
        <v/>
      </c>
      <c r="D43" s="122" t="str">
        <f>IFERROR(VLOOKUP(TblP32[[#This Row],[Factor]],Tbl_ListFactores[],MATCH(D$15,Tbl_ListFactores[#Headers],0),0),"")</f>
        <v/>
      </c>
      <c r="E43" s="253"/>
      <c r="F43" s="122" t="str">
        <f ca="1">IFERROR(VLOOKUP(TblP32[[#This Row],[Nivel]],INDIRECT(VLOOKUP(TblP32[[#This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IFERROR(VLOOKUP(TblP32[[#This Row],[Factor]],Tbl_ListFactores[],MATCH(B$15,Tbl_ListFactores[#Headers],0),0),"")</f>
        <v>zz</v>
      </c>
      <c r="C44" s="122" t="str">
        <f>IFERROR(VLOOKUP(TblP32[[#This Row],[Factor]],Tbl_ListFactores[],MATCH(C$15,Tbl_ListFactores[#Headers],0),0),"")</f>
        <v/>
      </c>
      <c r="D44" s="122" t="str">
        <f>IFERROR(VLOOKUP(TblP32[[#This Row],[Factor]],Tbl_ListFactores[],MATCH(D$15,Tbl_ListFactores[#Headers],0),0),"")</f>
        <v/>
      </c>
      <c r="E44" s="253"/>
      <c r="F44" s="122" t="str">
        <f ca="1">IFERROR(VLOOKUP(TblP32[[#This Row],[Nivel]],INDIRECT(VLOOKUP(TblP32[[#This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IFERROR(VLOOKUP(TblP32[[#This Row],[Factor]],Tbl_ListFactores[],MATCH(B$15,Tbl_ListFactores[#Headers],0),0),"")</f>
        <v>zz</v>
      </c>
      <c r="C45" s="122" t="str">
        <f>IFERROR(VLOOKUP(TblP32[[#This Row],[Factor]],Tbl_ListFactores[],MATCH(C$15,Tbl_ListFactores[#Headers],0),0),"")</f>
        <v/>
      </c>
      <c r="D45" s="122" t="str">
        <f>IFERROR(VLOOKUP(TblP32[[#This Row],[Factor]],Tbl_ListFactores[],MATCH(D$15,Tbl_ListFactores[#Headers],0),0),"")</f>
        <v/>
      </c>
      <c r="E45" s="253"/>
      <c r="F45" s="122" t="str">
        <f ca="1">IFERROR(VLOOKUP(TblP32[[#This Row],[Nivel]],INDIRECT(VLOOKUP(TblP32[[#This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08" priority="2">
      <formula>AND($C16&lt;&gt;"",ISBLANK($E16),$D$1&lt;&gt;0)</formula>
    </cfRule>
  </conditionalFormatting>
  <conditionalFormatting sqref="B16:B45">
    <cfRule type="cellIs" dxfId="207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6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98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IF(AND(COUNTBLANK(TblP33[Nivel])&lt;&gt;COUNTBLANK(TblP33[Nombre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IFERROR(VLOOKUP(TblP33[[#This Row],[Factor]],Tbl_ListFactores[],MATCH(B$15,Tbl_ListFactores[#Headers],0),0),"")</f>
        <v>zz</v>
      </c>
      <c r="C16" s="122" t="str">
        <f>IFERROR(VLOOKUP(TblP33[[#This Row],[Factor]],Tbl_ListFactores[],MATCH(C$15,Tbl_ListFactores[#Headers],0),0),"")</f>
        <v/>
      </c>
      <c r="D16" s="122" t="str">
        <f>IFERROR(VLOOKUP(TblP33[[#This Row],[Factor]],Tbl_ListFactores[],MATCH(D$15,Tbl_ListFactores[#Headers],0),0),"")</f>
        <v/>
      </c>
      <c r="E16" s="253"/>
      <c r="F16" s="122" t="str">
        <f ca="1">IFERROR(VLOOKUP(TblP33[[#This Row],[Nivel]],INDIRECT(VLOOKUP(TblP33[[#This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IFERROR(VLOOKUP(TblP33[[#This Row],[Factor]],Tbl_ListFactores[],MATCH(B$15,Tbl_ListFactores[#Headers],0),0),"")</f>
        <v>zz</v>
      </c>
      <c r="C17" s="122" t="str">
        <f>IFERROR(VLOOKUP(TblP33[[#This Row],[Factor]],Tbl_ListFactores[],MATCH(C$15,Tbl_ListFactores[#Headers],0),0),"")</f>
        <v/>
      </c>
      <c r="D17" s="122" t="str">
        <f>IFERROR(VLOOKUP(TblP33[[#This Row],[Factor]],Tbl_ListFactores[],MATCH(D$15,Tbl_ListFactores[#Headers],0),0),"")</f>
        <v/>
      </c>
      <c r="E17" s="253"/>
      <c r="F17" s="122" t="str">
        <f ca="1">IFERROR(VLOOKUP(TblP33[[#This Row],[Nivel]],INDIRECT(VLOOKUP(TblP33[[#This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IFERROR(VLOOKUP(TblP33[[#This Row],[Factor]],Tbl_ListFactores[],MATCH(B$15,Tbl_ListFactores[#Headers],0),0),"")</f>
        <v>zz</v>
      </c>
      <c r="C18" s="122" t="str">
        <f>IFERROR(VLOOKUP(TblP33[[#This Row],[Factor]],Tbl_ListFactores[],MATCH(C$15,Tbl_ListFactores[#Headers],0),0),"")</f>
        <v/>
      </c>
      <c r="D18" s="122" t="str">
        <f>IFERROR(VLOOKUP(TblP33[[#This Row],[Factor]],Tbl_ListFactores[],MATCH(D$15,Tbl_ListFactores[#Headers],0),0),"")</f>
        <v/>
      </c>
      <c r="E18" s="253"/>
      <c r="F18" s="122" t="str">
        <f ca="1">IFERROR(VLOOKUP(TblP33[[#This Row],[Nivel]],INDIRECT(VLOOKUP(TblP33[[#This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IFERROR(VLOOKUP(TblP33[[#This Row],[Factor]],Tbl_ListFactores[],MATCH(B$15,Tbl_ListFactores[#Headers],0),0),"")</f>
        <v>zz</v>
      </c>
      <c r="C19" s="122" t="str">
        <f>IFERROR(VLOOKUP(TblP33[[#This Row],[Factor]],Tbl_ListFactores[],MATCH(C$15,Tbl_ListFactores[#Headers],0),0),"")</f>
        <v/>
      </c>
      <c r="D19" s="122" t="str">
        <f>IFERROR(VLOOKUP(TblP33[[#This Row],[Factor]],Tbl_ListFactores[],MATCH(D$15,Tbl_ListFactores[#Headers],0),0),"")</f>
        <v/>
      </c>
      <c r="E19" s="253"/>
      <c r="F19" s="122" t="str">
        <f ca="1">IFERROR(VLOOKUP(TblP33[[#This Row],[Nivel]],INDIRECT(VLOOKUP(TblP33[[#This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IFERROR(VLOOKUP(TblP33[[#This Row],[Factor]],Tbl_ListFactores[],MATCH(B$15,Tbl_ListFactores[#Headers],0),0),"")</f>
        <v>zz</v>
      </c>
      <c r="C20" s="122" t="str">
        <f>IFERROR(VLOOKUP(TblP33[[#This Row],[Factor]],Tbl_ListFactores[],MATCH(C$15,Tbl_ListFactores[#Headers],0),0),"")</f>
        <v/>
      </c>
      <c r="D20" s="122" t="str">
        <f>IFERROR(VLOOKUP(TblP33[[#This Row],[Factor]],Tbl_ListFactores[],MATCH(D$15,Tbl_ListFactores[#Headers],0),0),"")</f>
        <v/>
      </c>
      <c r="E20" s="253"/>
      <c r="F20" s="122" t="str">
        <f ca="1">IFERROR(VLOOKUP(TblP33[[#This Row],[Nivel]],INDIRECT(VLOOKUP(TblP33[[#This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IFERROR(VLOOKUP(TblP33[[#This Row],[Factor]],Tbl_ListFactores[],MATCH(B$15,Tbl_ListFactores[#Headers],0),0),"")</f>
        <v>zz</v>
      </c>
      <c r="C21" s="122" t="str">
        <f>IFERROR(VLOOKUP(TblP33[[#This Row],[Factor]],Tbl_ListFactores[],MATCH(C$15,Tbl_ListFactores[#Headers],0),0),"")</f>
        <v/>
      </c>
      <c r="D21" s="122" t="str">
        <f>IFERROR(VLOOKUP(TblP33[[#This Row],[Factor]],Tbl_ListFactores[],MATCH(D$15,Tbl_ListFactores[#Headers],0),0),"")</f>
        <v/>
      </c>
      <c r="E21" s="253"/>
      <c r="F21" s="122" t="str">
        <f ca="1">IFERROR(VLOOKUP(TblP33[[#This Row],[Nivel]],INDIRECT(VLOOKUP(TblP33[[#This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IFERROR(VLOOKUP(TblP33[[#This Row],[Factor]],Tbl_ListFactores[],MATCH(B$15,Tbl_ListFactores[#Headers],0),0),"")</f>
        <v>zz</v>
      </c>
      <c r="C22" s="122" t="str">
        <f>IFERROR(VLOOKUP(TblP33[[#This Row],[Factor]],Tbl_ListFactores[],MATCH(C$15,Tbl_ListFactores[#Headers],0),0),"")</f>
        <v/>
      </c>
      <c r="D22" s="122" t="str">
        <f>IFERROR(VLOOKUP(TblP33[[#This Row],[Factor]],Tbl_ListFactores[],MATCH(D$15,Tbl_ListFactores[#Headers],0),0),"")</f>
        <v/>
      </c>
      <c r="E22" s="253"/>
      <c r="F22" s="122" t="str">
        <f ca="1">IFERROR(VLOOKUP(TblP33[[#This Row],[Nivel]],INDIRECT(VLOOKUP(TblP33[[#This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IFERROR(VLOOKUP(TblP33[[#This Row],[Factor]],Tbl_ListFactores[],MATCH(B$15,Tbl_ListFactores[#Headers],0),0),"")</f>
        <v>zz</v>
      </c>
      <c r="C23" s="122" t="str">
        <f>IFERROR(VLOOKUP(TblP33[[#This Row],[Factor]],Tbl_ListFactores[],MATCH(C$15,Tbl_ListFactores[#Headers],0),0),"")</f>
        <v/>
      </c>
      <c r="D23" s="122" t="str">
        <f>IFERROR(VLOOKUP(TblP33[[#This Row],[Factor]],Tbl_ListFactores[],MATCH(D$15,Tbl_ListFactores[#Headers],0),0),"")</f>
        <v/>
      </c>
      <c r="E23" s="253"/>
      <c r="F23" s="122" t="str">
        <f ca="1">IFERROR(VLOOKUP(TblP33[[#This Row],[Nivel]],INDIRECT(VLOOKUP(TblP33[[#This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IFERROR(VLOOKUP(TblP33[[#This Row],[Factor]],Tbl_ListFactores[],MATCH(B$15,Tbl_ListFactores[#Headers],0),0),"")</f>
        <v>zz</v>
      </c>
      <c r="C24" s="122" t="str">
        <f>IFERROR(VLOOKUP(TblP33[[#This Row],[Factor]],Tbl_ListFactores[],MATCH(C$15,Tbl_ListFactores[#Headers],0),0),"")</f>
        <v/>
      </c>
      <c r="D24" s="122" t="str">
        <f>IFERROR(VLOOKUP(TblP33[[#This Row],[Factor]],Tbl_ListFactores[],MATCH(D$15,Tbl_ListFactores[#Headers],0),0),"")</f>
        <v/>
      </c>
      <c r="E24" s="253"/>
      <c r="F24" s="122" t="str">
        <f ca="1">IFERROR(VLOOKUP(TblP33[[#This Row],[Nivel]],INDIRECT(VLOOKUP(TblP33[[#This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IFERROR(VLOOKUP(TblP33[[#This Row],[Factor]],Tbl_ListFactores[],MATCH(B$15,Tbl_ListFactores[#Headers],0),0),"")</f>
        <v>zz</v>
      </c>
      <c r="C25" s="122" t="str">
        <f>IFERROR(VLOOKUP(TblP33[[#This Row],[Factor]],Tbl_ListFactores[],MATCH(C$15,Tbl_ListFactores[#Headers],0),0),"")</f>
        <v/>
      </c>
      <c r="D25" s="122" t="str">
        <f>IFERROR(VLOOKUP(TblP33[[#This Row],[Factor]],Tbl_ListFactores[],MATCH(D$15,Tbl_ListFactores[#Headers],0),0),"")</f>
        <v/>
      </c>
      <c r="E25" s="253"/>
      <c r="F25" s="122" t="str">
        <f ca="1">IFERROR(VLOOKUP(TblP33[[#This Row],[Nivel]],INDIRECT(VLOOKUP(TblP33[[#This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IFERROR(VLOOKUP(TblP33[[#This Row],[Factor]],Tbl_ListFactores[],MATCH(B$15,Tbl_ListFactores[#Headers],0),0),"")</f>
        <v>zz</v>
      </c>
      <c r="C26" s="122" t="str">
        <f>IFERROR(VLOOKUP(TblP33[[#This Row],[Factor]],Tbl_ListFactores[],MATCH(C$15,Tbl_ListFactores[#Headers],0),0),"")</f>
        <v/>
      </c>
      <c r="D26" s="122" t="str">
        <f>IFERROR(VLOOKUP(TblP33[[#This Row],[Factor]],Tbl_ListFactores[],MATCH(D$15,Tbl_ListFactores[#Headers],0),0),"")</f>
        <v/>
      </c>
      <c r="E26" s="253"/>
      <c r="F26" s="122" t="str">
        <f ca="1">IFERROR(VLOOKUP(TblP33[[#This Row],[Nivel]],INDIRECT(VLOOKUP(TblP33[[#This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IFERROR(VLOOKUP(TblP33[[#This Row],[Factor]],Tbl_ListFactores[],MATCH(B$15,Tbl_ListFactores[#Headers],0),0),"")</f>
        <v>zz</v>
      </c>
      <c r="C27" s="122" t="str">
        <f>IFERROR(VLOOKUP(TblP33[[#This Row],[Factor]],Tbl_ListFactores[],MATCH(C$15,Tbl_ListFactores[#Headers],0),0),"")</f>
        <v/>
      </c>
      <c r="D27" s="122" t="str">
        <f>IFERROR(VLOOKUP(TblP33[[#This Row],[Factor]],Tbl_ListFactores[],MATCH(D$15,Tbl_ListFactores[#Headers],0),0),"")</f>
        <v/>
      </c>
      <c r="E27" s="253"/>
      <c r="F27" s="122" t="str">
        <f ca="1">IFERROR(VLOOKUP(TblP33[[#This Row],[Nivel]],INDIRECT(VLOOKUP(TblP33[[#This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IFERROR(VLOOKUP(TblP33[[#This Row],[Factor]],Tbl_ListFactores[],MATCH(B$15,Tbl_ListFactores[#Headers],0),0),"")</f>
        <v>zz</v>
      </c>
      <c r="C28" s="122" t="str">
        <f>IFERROR(VLOOKUP(TblP33[[#This Row],[Factor]],Tbl_ListFactores[],MATCH(C$15,Tbl_ListFactores[#Headers],0),0),"")</f>
        <v/>
      </c>
      <c r="D28" s="122" t="str">
        <f>IFERROR(VLOOKUP(TblP33[[#This Row],[Factor]],Tbl_ListFactores[],MATCH(D$15,Tbl_ListFactores[#Headers],0),0),"")</f>
        <v/>
      </c>
      <c r="E28" s="253"/>
      <c r="F28" s="122" t="str">
        <f ca="1">IFERROR(VLOOKUP(TblP33[[#This Row],[Nivel]],INDIRECT(VLOOKUP(TblP33[[#This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IFERROR(VLOOKUP(TblP33[[#This Row],[Factor]],Tbl_ListFactores[],MATCH(B$15,Tbl_ListFactores[#Headers],0),0),"")</f>
        <v>zz</v>
      </c>
      <c r="C29" s="122" t="str">
        <f>IFERROR(VLOOKUP(TblP33[[#This Row],[Factor]],Tbl_ListFactores[],MATCH(C$15,Tbl_ListFactores[#Headers],0),0),"")</f>
        <v/>
      </c>
      <c r="D29" s="122" t="str">
        <f>IFERROR(VLOOKUP(TblP33[[#This Row],[Factor]],Tbl_ListFactores[],MATCH(D$15,Tbl_ListFactores[#Headers],0),0),"")</f>
        <v/>
      </c>
      <c r="E29" s="253"/>
      <c r="F29" s="122" t="str">
        <f ca="1">IFERROR(VLOOKUP(TblP33[[#This Row],[Nivel]],INDIRECT(VLOOKUP(TblP33[[#This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IFERROR(VLOOKUP(TblP33[[#This Row],[Factor]],Tbl_ListFactores[],MATCH(B$15,Tbl_ListFactores[#Headers],0),0),"")</f>
        <v>zz</v>
      </c>
      <c r="C30" s="122" t="str">
        <f>IFERROR(VLOOKUP(TblP33[[#This Row],[Factor]],Tbl_ListFactores[],MATCH(C$15,Tbl_ListFactores[#Headers],0),0),"")</f>
        <v/>
      </c>
      <c r="D30" s="122" t="str">
        <f>IFERROR(VLOOKUP(TblP33[[#This Row],[Factor]],Tbl_ListFactores[],MATCH(D$15,Tbl_ListFactores[#Headers],0),0),"")</f>
        <v/>
      </c>
      <c r="E30" s="253"/>
      <c r="F30" s="122" t="str">
        <f ca="1">IFERROR(VLOOKUP(TblP33[[#This Row],[Nivel]],INDIRECT(VLOOKUP(TblP33[[#This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IFERROR(VLOOKUP(TblP33[[#This Row],[Factor]],Tbl_ListFactores[],MATCH(B$15,Tbl_ListFactores[#Headers],0),0),"")</f>
        <v>zz</v>
      </c>
      <c r="C31" s="122" t="str">
        <f>IFERROR(VLOOKUP(TblP33[[#This Row],[Factor]],Tbl_ListFactores[],MATCH(C$15,Tbl_ListFactores[#Headers],0),0),"")</f>
        <v/>
      </c>
      <c r="D31" s="122" t="str">
        <f>IFERROR(VLOOKUP(TblP33[[#This Row],[Factor]],Tbl_ListFactores[],MATCH(D$15,Tbl_ListFactores[#Headers],0),0),"")</f>
        <v/>
      </c>
      <c r="E31" s="253"/>
      <c r="F31" s="122" t="str">
        <f ca="1">IFERROR(VLOOKUP(TblP33[[#This Row],[Nivel]],INDIRECT(VLOOKUP(TblP33[[#This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IFERROR(VLOOKUP(TblP33[[#This Row],[Factor]],Tbl_ListFactores[],MATCH(B$15,Tbl_ListFactores[#Headers],0),0),"")</f>
        <v>zz</v>
      </c>
      <c r="C32" s="122" t="str">
        <f>IFERROR(VLOOKUP(TblP33[[#This Row],[Factor]],Tbl_ListFactores[],MATCH(C$15,Tbl_ListFactores[#Headers],0),0),"")</f>
        <v/>
      </c>
      <c r="D32" s="122" t="str">
        <f>IFERROR(VLOOKUP(TblP33[[#This Row],[Factor]],Tbl_ListFactores[],MATCH(D$15,Tbl_ListFactores[#Headers],0),0),"")</f>
        <v/>
      </c>
      <c r="E32" s="253"/>
      <c r="F32" s="122" t="str">
        <f ca="1">IFERROR(VLOOKUP(TblP33[[#This Row],[Nivel]],INDIRECT(VLOOKUP(TblP33[[#This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IFERROR(VLOOKUP(TblP33[[#This Row],[Factor]],Tbl_ListFactores[],MATCH(B$15,Tbl_ListFactores[#Headers],0),0),"")</f>
        <v>zz</v>
      </c>
      <c r="C33" s="122" t="str">
        <f>IFERROR(VLOOKUP(TblP33[[#This Row],[Factor]],Tbl_ListFactores[],MATCH(C$15,Tbl_ListFactores[#Headers],0),0),"")</f>
        <v/>
      </c>
      <c r="D33" s="122" t="str">
        <f>IFERROR(VLOOKUP(TblP33[[#This Row],[Factor]],Tbl_ListFactores[],MATCH(D$15,Tbl_ListFactores[#Headers],0),0),"")</f>
        <v/>
      </c>
      <c r="E33" s="253"/>
      <c r="F33" s="122" t="str">
        <f ca="1">IFERROR(VLOOKUP(TblP33[[#This Row],[Nivel]],INDIRECT(VLOOKUP(TblP33[[#This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IFERROR(VLOOKUP(TblP33[[#This Row],[Factor]],Tbl_ListFactores[],MATCH(B$15,Tbl_ListFactores[#Headers],0),0),"")</f>
        <v>zz</v>
      </c>
      <c r="C34" s="122" t="str">
        <f>IFERROR(VLOOKUP(TblP33[[#This Row],[Factor]],Tbl_ListFactores[],MATCH(C$15,Tbl_ListFactores[#Headers],0),0),"")</f>
        <v/>
      </c>
      <c r="D34" s="122" t="str">
        <f>IFERROR(VLOOKUP(TblP33[[#This Row],[Factor]],Tbl_ListFactores[],MATCH(D$15,Tbl_ListFactores[#Headers],0),0),"")</f>
        <v/>
      </c>
      <c r="E34" s="253"/>
      <c r="F34" s="122" t="str">
        <f ca="1">IFERROR(VLOOKUP(TblP33[[#This Row],[Nivel]],INDIRECT(VLOOKUP(TblP33[[#This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IFERROR(VLOOKUP(TblP33[[#This Row],[Factor]],Tbl_ListFactores[],MATCH(B$15,Tbl_ListFactores[#Headers],0),0),"")</f>
        <v>zz</v>
      </c>
      <c r="C35" s="122" t="str">
        <f>IFERROR(VLOOKUP(TblP33[[#This Row],[Factor]],Tbl_ListFactores[],MATCH(C$15,Tbl_ListFactores[#Headers],0),0),"")</f>
        <v/>
      </c>
      <c r="D35" s="122" t="str">
        <f>IFERROR(VLOOKUP(TblP33[[#This Row],[Factor]],Tbl_ListFactores[],MATCH(D$15,Tbl_ListFactores[#Headers],0),0),"")</f>
        <v/>
      </c>
      <c r="E35" s="253"/>
      <c r="F35" s="122" t="str">
        <f ca="1">IFERROR(VLOOKUP(TblP33[[#This Row],[Nivel]],INDIRECT(VLOOKUP(TblP33[[#This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IFERROR(VLOOKUP(TblP33[[#This Row],[Factor]],Tbl_ListFactores[],MATCH(B$15,Tbl_ListFactores[#Headers],0),0),"")</f>
        <v>zz</v>
      </c>
      <c r="C36" s="122" t="str">
        <f>IFERROR(VLOOKUP(TblP33[[#This Row],[Factor]],Tbl_ListFactores[],MATCH(C$15,Tbl_ListFactores[#Headers],0),0),"")</f>
        <v/>
      </c>
      <c r="D36" s="122" t="str">
        <f>IFERROR(VLOOKUP(TblP33[[#This Row],[Factor]],Tbl_ListFactores[],MATCH(D$15,Tbl_ListFactores[#Headers],0),0),"")</f>
        <v/>
      </c>
      <c r="E36" s="253"/>
      <c r="F36" s="122" t="str">
        <f ca="1">IFERROR(VLOOKUP(TblP33[[#This Row],[Nivel]],INDIRECT(VLOOKUP(TblP33[[#This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IFERROR(VLOOKUP(TblP33[[#This Row],[Factor]],Tbl_ListFactores[],MATCH(B$15,Tbl_ListFactores[#Headers],0),0),"")</f>
        <v>zz</v>
      </c>
      <c r="C37" s="122" t="str">
        <f>IFERROR(VLOOKUP(TblP33[[#This Row],[Factor]],Tbl_ListFactores[],MATCH(C$15,Tbl_ListFactores[#Headers],0),0),"")</f>
        <v/>
      </c>
      <c r="D37" s="122" t="str">
        <f>IFERROR(VLOOKUP(TblP33[[#This Row],[Factor]],Tbl_ListFactores[],MATCH(D$15,Tbl_ListFactores[#Headers],0),0),"")</f>
        <v/>
      </c>
      <c r="E37" s="253"/>
      <c r="F37" s="122" t="str">
        <f ca="1">IFERROR(VLOOKUP(TblP33[[#This Row],[Nivel]],INDIRECT(VLOOKUP(TblP33[[#This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IFERROR(VLOOKUP(TblP33[[#This Row],[Factor]],Tbl_ListFactores[],MATCH(B$15,Tbl_ListFactores[#Headers],0),0),"")</f>
        <v>zz</v>
      </c>
      <c r="C38" s="122" t="str">
        <f>IFERROR(VLOOKUP(TblP33[[#This Row],[Factor]],Tbl_ListFactores[],MATCH(C$15,Tbl_ListFactores[#Headers],0),0),"")</f>
        <v/>
      </c>
      <c r="D38" s="122" t="str">
        <f>IFERROR(VLOOKUP(TblP33[[#This Row],[Factor]],Tbl_ListFactores[],MATCH(D$15,Tbl_ListFactores[#Headers],0),0),"")</f>
        <v/>
      </c>
      <c r="E38" s="253"/>
      <c r="F38" s="122" t="str">
        <f ca="1">IFERROR(VLOOKUP(TblP33[[#This Row],[Nivel]],INDIRECT(VLOOKUP(TblP33[[#This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IFERROR(VLOOKUP(TblP33[[#This Row],[Factor]],Tbl_ListFactores[],MATCH(B$15,Tbl_ListFactores[#Headers],0),0),"")</f>
        <v>zz</v>
      </c>
      <c r="C39" s="122" t="str">
        <f>IFERROR(VLOOKUP(TblP33[[#This Row],[Factor]],Tbl_ListFactores[],MATCH(C$15,Tbl_ListFactores[#Headers],0),0),"")</f>
        <v/>
      </c>
      <c r="D39" s="122" t="str">
        <f>IFERROR(VLOOKUP(TblP33[[#This Row],[Factor]],Tbl_ListFactores[],MATCH(D$15,Tbl_ListFactores[#Headers],0),0),"")</f>
        <v/>
      </c>
      <c r="E39" s="253"/>
      <c r="F39" s="122" t="str">
        <f ca="1">IFERROR(VLOOKUP(TblP33[[#This Row],[Nivel]],INDIRECT(VLOOKUP(TblP33[[#This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IFERROR(VLOOKUP(TblP33[[#This Row],[Factor]],Tbl_ListFactores[],MATCH(B$15,Tbl_ListFactores[#Headers],0),0),"")</f>
        <v>zz</v>
      </c>
      <c r="C40" s="122" t="str">
        <f>IFERROR(VLOOKUP(TblP33[[#This Row],[Factor]],Tbl_ListFactores[],MATCH(C$15,Tbl_ListFactores[#Headers],0),0),"")</f>
        <v/>
      </c>
      <c r="D40" s="122" t="str">
        <f>IFERROR(VLOOKUP(TblP33[[#This Row],[Factor]],Tbl_ListFactores[],MATCH(D$15,Tbl_ListFactores[#Headers],0),0),"")</f>
        <v/>
      </c>
      <c r="E40" s="253"/>
      <c r="F40" s="122" t="str">
        <f ca="1">IFERROR(VLOOKUP(TblP33[[#This Row],[Nivel]],INDIRECT(VLOOKUP(TblP33[[#This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IFERROR(VLOOKUP(TblP33[[#This Row],[Factor]],Tbl_ListFactores[],MATCH(B$15,Tbl_ListFactores[#Headers],0),0),"")</f>
        <v>zz</v>
      </c>
      <c r="C41" s="122" t="str">
        <f>IFERROR(VLOOKUP(TblP33[[#This Row],[Factor]],Tbl_ListFactores[],MATCH(C$15,Tbl_ListFactores[#Headers],0),0),"")</f>
        <v/>
      </c>
      <c r="D41" s="122" t="str">
        <f>IFERROR(VLOOKUP(TblP33[[#This Row],[Factor]],Tbl_ListFactores[],MATCH(D$15,Tbl_ListFactores[#Headers],0),0),"")</f>
        <v/>
      </c>
      <c r="E41" s="253"/>
      <c r="F41" s="122" t="str">
        <f ca="1">IFERROR(VLOOKUP(TblP33[[#This Row],[Nivel]],INDIRECT(VLOOKUP(TblP33[[#This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IFERROR(VLOOKUP(TblP33[[#This Row],[Factor]],Tbl_ListFactores[],MATCH(B$15,Tbl_ListFactores[#Headers],0),0),"")</f>
        <v>zz</v>
      </c>
      <c r="C42" s="122" t="str">
        <f>IFERROR(VLOOKUP(TblP33[[#This Row],[Factor]],Tbl_ListFactores[],MATCH(C$15,Tbl_ListFactores[#Headers],0),0),"")</f>
        <v/>
      </c>
      <c r="D42" s="122" t="str">
        <f>IFERROR(VLOOKUP(TblP33[[#This Row],[Factor]],Tbl_ListFactores[],MATCH(D$15,Tbl_ListFactores[#Headers],0),0),"")</f>
        <v/>
      </c>
      <c r="E42" s="253"/>
      <c r="F42" s="122" t="str">
        <f ca="1">IFERROR(VLOOKUP(TblP33[[#This Row],[Nivel]],INDIRECT(VLOOKUP(TblP33[[#This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IFERROR(VLOOKUP(TblP33[[#This Row],[Factor]],Tbl_ListFactores[],MATCH(B$15,Tbl_ListFactores[#Headers],0),0),"")</f>
        <v>zz</v>
      </c>
      <c r="C43" s="122" t="str">
        <f>IFERROR(VLOOKUP(TblP33[[#This Row],[Factor]],Tbl_ListFactores[],MATCH(C$15,Tbl_ListFactores[#Headers],0),0),"")</f>
        <v/>
      </c>
      <c r="D43" s="122" t="str">
        <f>IFERROR(VLOOKUP(TblP33[[#This Row],[Factor]],Tbl_ListFactores[],MATCH(D$15,Tbl_ListFactores[#Headers],0),0),"")</f>
        <v/>
      </c>
      <c r="E43" s="253"/>
      <c r="F43" s="122" t="str">
        <f ca="1">IFERROR(VLOOKUP(TblP33[[#This Row],[Nivel]],INDIRECT(VLOOKUP(TblP33[[#This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IFERROR(VLOOKUP(TblP33[[#This Row],[Factor]],Tbl_ListFactores[],MATCH(B$15,Tbl_ListFactores[#Headers],0),0),"")</f>
        <v>zz</v>
      </c>
      <c r="C44" s="122" t="str">
        <f>IFERROR(VLOOKUP(TblP33[[#This Row],[Factor]],Tbl_ListFactores[],MATCH(C$15,Tbl_ListFactores[#Headers],0),0),"")</f>
        <v/>
      </c>
      <c r="D44" s="122" t="str">
        <f>IFERROR(VLOOKUP(TblP33[[#This Row],[Factor]],Tbl_ListFactores[],MATCH(D$15,Tbl_ListFactores[#Headers],0),0),"")</f>
        <v/>
      </c>
      <c r="E44" s="253"/>
      <c r="F44" s="122" t="str">
        <f ca="1">IFERROR(VLOOKUP(TblP33[[#This Row],[Nivel]],INDIRECT(VLOOKUP(TblP33[[#This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IFERROR(VLOOKUP(TblP33[[#This Row],[Factor]],Tbl_ListFactores[],MATCH(B$15,Tbl_ListFactores[#Headers],0),0),"")</f>
        <v>zz</v>
      </c>
      <c r="C45" s="122" t="str">
        <f>IFERROR(VLOOKUP(TblP33[[#This Row],[Factor]],Tbl_ListFactores[],MATCH(C$15,Tbl_ListFactores[#Headers],0),0),"")</f>
        <v/>
      </c>
      <c r="D45" s="122" t="str">
        <f>IFERROR(VLOOKUP(TblP33[[#This Row],[Factor]],Tbl_ListFactores[],MATCH(D$15,Tbl_ListFactores[#Headers],0),0),"")</f>
        <v/>
      </c>
      <c r="E45" s="253"/>
      <c r="F45" s="122" t="str">
        <f ca="1">IFERROR(VLOOKUP(TblP33[[#This Row],[Nivel]],INDIRECT(VLOOKUP(TblP33[[#This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97" priority="2">
      <formula>AND($C16&lt;&gt;"",ISBLANK($E16),$D$1&lt;&gt;0)</formula>
    </cfRule>
  </conditionalFormatting>
  <conditionalFormatting sqref="B16:B45">
    <cfRule type="cellIs" dxfId="196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7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99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IF(AND(COUNTBLANK(TblP34[Nivel])&lt;&gt;COUNTBLANK(TblP34[Nombre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IFERROR(VLOOKUP(TblP34[[#This Row],[Factor]],Tbl_ListFactores[],MATCH(B$15,Tbl_ListFactores[#Headers],0),0),"")</f>
        <v>zz</v>
      </c>
      <c r="C16" s="122" t="str">
        <f>IFERROR(VLOOKUP(TblP34[[#This Row],[Factor]],Tbl_ListFactores[],MATCH(C$15,Tbl_ListFactores[#Headers],0),0),"")</f>
        <v/>
      </c>
      <c r="D16" s="122" t="str">
        <f>IFERROR(VLOOKUP(TblP34[[#This Row],[Factor]],Tbl_ListFactores[],MATCH(D$15,Tbl_ListFactores[#Headers],0),0),"")</f>
        <v/>
      </c>
      <c r="E16" s="253"/>
      <c r="F16" s="122" t="str">
        <f ca="1">IFERROR(VLOOKUP(TblP34[[#This Row],[Nivel]],INDIRECT(VLOOKUP(TblP34[[#This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IFERROR(VLOOKUP(TblP34[[#This Row],[Factor]],Tbl_ListFactores[],MATCH(B$15,Tbl_ListFactores[#Headers],0),0),"")</f>
        <v>zz</v>
      </c>
      <c r="C17" s="122" t="str">
        <f>IFERROR(VLOOKUP(TblP34[[#This Row],[Factor]],Tbl_ListFactores[],MATCH(C$15,Tbl_ListFactores[#Headers],0),0),"")</f>
        <v/>
      </c>
      <c r="D17" s="122" t="str">
        <f>IFERROR(VLOOKUP(TblP34[[#This Row],[Factor]],Tbl_ListFactores[],MATCH(D$15,Tbl_ListFactores[#Headers],0),0),"")</f>
        <v/>
      </c>
      <c r="E17" s="253"/>
      <c r="F17" s="122" t="str">
        <f ca="1">IFERROR(VLOOKUP(TblP34[[#This Row],[Nivel]],INDIRECT(VLOOKUP(TblP34[[#This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IFERROR(VLOOKUP(TblP34[[#This Row],[Factor]],Tbl_ListFactores[],MATCH(B$15,Tbl_ListFactores[#Headers],0),0),"")</f>
        <v>zz</v>
      </c>
      <c r="C18" s="122" t="str">
        <f>IFERROR(VLOOKUP(TblP34[[#This Row],[Factor]],Tbl_ListFactores[],MATCH(C$15,Tbl_ListFactores[#Headers],0),0),"")</f>
        <v/>
      </c>
      <c r="D18" s="122" t="str">
        <f>IFERROR(VLOOKUP(TblP34[[#This Row],[Factor]],Tbl_ListFactores[],MATCH(D$15,Tbl_ListFactores[#Headers],0),0),"")</f>
        <v/>
      </c>
      <c r="E18" s="253"/>
      <c r="F18" s="122" t="str">
        <f ca="1">IFERROR(VLOOKUP(TblP34[[#This Row],[Nivel]],INDIRECT(VLOOKUP(TblP34[[#This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IFERROR(VLOOKUP(TblP34[[#This Row],[Factor]],Tbl_ListFactores[],MATCH(B$15,Tbl_ListFactores[#Headers],0),0),"")</f>
        <v>zz</v>
      </c>
      <c r="C19" s="122" t="str">
        <f>IFERROR(VLOOKUP(TblP34[[#This Row],[Factor]],Tbl_ListFactores[],MATCH(C$15,Tbl_ListFactores[#Headers],0),0),"")</f>
        <v/>
      </c>
      <c r="D19" s="122" t="str">
        <f>IFERROR(VLOOKUP(TblP34[[#This Row],[Factor]],Tbl_ListFactores[],MATCH(D$15,Tbl_ListFactores[#Headers],0),0),"")</f>
        <v/>
      </c>
      <c r="E19" s="253"/>
      <c r="F19" s="122" t="str">
        <f ca="1">IFERROR(VLOOKUP(TblP34[[#This Row],[Nivel]],INDIRECT(VLOOKUP(TblP34[[#This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IFERROR(VLOOKUP(TblP34[[#This Row],[Factor]],Tbl_ListFactores[],MATCH(B$15,Tbl_ListFactores[#Headers],0),0),"")</f>
        <v>zz</v>
      </c>
      <c r="C20" s="122" t="str">
        <f>IFERROR(VLOOKUP(TblP34[[#This Row],[Factor]],Tbl_ListFactores[],MATCH(C$15,Tbl_ListFactores[#Headers],0),0),"")</f>
        <v/>
      </c>
      <c r="D20" s="122" t="str">
        <f>IFERROR(VLOOKUP(TblP34[[#This Row],[Factor]],Tbl_ListFactores[],MATCH(D$15,Tbl_ListFactores[#Headers],0),0),"")</f>
        <v/>
      </c>
      <c r="E20" s="253"/>
      <c r="F20" s="122" t="str">
        <f ca="1">IFERROR(VLOOKUP(TblP34[[#This Row],[Nivel]],INDIRECT(VLOOKUP(TblP34[[#This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IFERROR(VLOOKUP(TblP34[[#This Row],[Factor]],Tbl_ListFactores[],MATCH(B$15,Tbl_ListFactores[#Headers],0),0),"")</f>
        <v>zz</v>
      </c>
      <c r="C21" s="122" t="str">
        <f>IFERROR(VLOOKUP(TblP34[[#This Row],[Factor]],Tbl_ListFactores[],MATCH(C$15,Tbl_ListFactores[#Headers],0),0),"")</f>
        <v/>
      </c>
      <c r="D21" s="122" t="str">
        <f>IFERROR(VLOOKUP(TblP34[[#This Row],[Factor]],Tbl_ListFactores[],MATCH(D$15,Tbl_ListFactores[#Headers],0),0),"")</f>
        <v/>
      </c>
      <c r="E21" s="253"/>
      <c r="F21" s="122" t="str">
        <f ca="1">IFERROR(VLOOKUP(TblP34[[#This Row],[Nivel]],INDIRECT(VLOOKUP(TblP34[[#This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IFERROR(VLOOKUP(TblP34[[#This Row],[Factor]],Tbl_ListFactores[],MATCH(B$15,Tbl_ListFactores[#Headers],0),0),"")</f>
        <v>zz</v>
      </c>
      <c r="C22" s="122" t="str">
        <f>IFERROR(VLOOKUP(TblP34[[#This Row],[Factor]],Tbl_ListFactores[],MATCH(C$15,Tbl_ListFactores[#Headers],0),0),"")</f>
        <v/>
      </c>
      <c r="D22" s="122" t="str">
        <f>IFERROR(VLOOKUP(TblP34[[#This Row],[Factor]],Tbl_ListFactores[],MATCH(D$15,Tbl_ListFactores[#Headers],0),0),"")</f>
        <v/>
      </c>
      <c r="E22" s="253"/>
      <c r="F22" s="122" t="str">
        <f ca="1">IFERROR(VLOOKUP(TblP34[[#This Row],[Nivel]],INDIRECT(VLOOKUP(TblP34[[#This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IFERROR(VLOOKUP(TblP34[[#This Row],[Factor]],Tbl_ListFactores[],MATCH(B$15,Tbl_ListFactores[#Headers],0),0),"")</f>
        <v>zz</v>
      </c>
      <c r="C23" s="122" t="str">
        <f>IFERROR(VLOOKUP(TblP34[[#This Row],[Factor]],Tbl_ListFactores[],MATCH(C$15,Tbl_ListFactores[#Headers],0),0),"")</f>
        <v/>
      </c>
      <c r="D23" s="122" t="str">
        <f>IFERROR(VLOOKUP(TblP34[[#This Row],[Factor]],Tbl_ListFactores[],MATCH(D$15,Tbl_ListFactores[#Headers],0),0),"")</f>
        <v/>
      </c>
      <c r="E23" s="253"/>
      <c r="F23" s="122" t="str">
        <f ca="1">IFERROR(VLOOKUP(TblP34[[#This Row],[Nivel]],INDIRECT(VLOOKUP(TblP34[[#This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IFERROR(VLOOKUP(TblP34[[#This Row],[Factor]],Tbl_ListFactores[],MATCH(B$15,Tbl_ListFactores[#Headers],0),0),"")</f>
        <v>zz</v>
      </c>
      <c r="C24" s="122" t="str">
        <f>IFERROR(VLOOKUP(TblP34[[#This Row],[Factor]],Tbl_ListFactores[],MATCH(C$15,Tbl_ListFactores[#Headers],0),0),"")</f>
        <v/>
      </c>
      <c r="D24" s="122" t="str">
        <f>IFERROR(VLOOKUP(TblP34[[#This Row],[Factor]],Tbl_ListFactores[],MATCH(D$15,Tbl_ListFactores[#Headers],0),0),"")</f>
        <v/>
      </c>
      <c r="E24" s="253"/>
      <c r="F24" s="122" t="str">
        <f ca="1">IFERROR(VLOOKUP(TblP34[[#This Row],[Nivel]],INDIRECT(VLOOKUP(TblP34[[#This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IFERROR(VLOOKUP(TblP34[[#This Row],[Factor]],Tbl_ListFactores[],MATCH(B$15,Tbl_ListFactores[#Headers],0),0),"")</f>
        <v>zz</v>
      </c>
      <c r="C25" s="122" t="str">
        <f>IFERROR(VLOOKUP(TblP34[[#This Row],[Factor]],Tbl_ListFactores[],MATCH(C$15,Tbl_ListFactores[#Headers],0),0),"")</f>
        <v/>
      </c>
      <c r="D25" s="122" t="str">
        <f>IFERROR(VLOOKUP(TblP34[[#This Row],[Factor]],Tbl_ListFactores[],MATCH(D$15,Tbl_ListFactores[#Headers],0),0),"")</f>
        <v/>
      </c>
      <c r="E25" s="253"/>
      <c r="F25" s="122" t="str">
        <f ca="1">IFERROR(VLOOKUP(TblP34[[#This Row],[Nivel]],INDIRECT(VLOOKUP(TblP34[[#This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IFERROR(VLOOKUP(TblP34[[#This Row],[Factor]],Tbl_ListFactores[],MATCH(B$15,Tbl_ListFactores[#Headers],0),0),"")</f>
        <v>zz</v>
      </c>
      <c r="C26" s="122" t="str">
        <f>IFERROR(VLOOKUP(TblP34[[#This Row],[Factor]],Tbl_ListFactores[],MATCH(C$15,Tbl_ListFactores[#Headers],0),0),"")</f>
        <v/>
      </c>
      <c r="D26" s="122" t="str">
        <f>IFERROR(VLOOKUP(TblP34[[#This Row],[Factor]],Tbl_ListFactores[],MATCH(D$15,Tbl_ListFactores[#Headers],0),0),"")</f>
        <v/>
      </c>
      <c r="E26" s="253"/>
      <c r="F26" s="122" t="str">
        <f ca="1">IFERROR(VLOOKUP(TblP34[[#This Row],[Nivel]],INDIRECT(VLOOKUP(TblP34[[#This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IFERROR(VLOOKUP(TblP34[[#This Row],[Factor]],Tbl_ListFactores[],MATCH(B$15,Tbl_ListFactores[#Headers],0),0),"")</f>
        <v>zz</v>
      </c>
      <c r="C27" s="122" t="str">
        <f>IFERROR(VLOOKUP(TblP34[[#This Row],[Factor]],Tbl_ListFactores[],MATCH(C$15,Tbl_ListFactores[#Headers],0),0),"")</f>
        <v/>
      </c>
      <c r="D27" s="122" t="str">
        <f>IFERROR(VLOOKUP(TblP34[[#This Row],[Factor]],Tbl_ListFactores[],MATCH(D$15,Tbl_ListFactores[#Headers],0),0),"")</f>
        <v/>
      </c>
      <c r="E27" s="253"/>
      <c r="F27" s="122" t="str">
        <f ca="1">IFERROR(VLOOKUP(TblP34[[#This Row],[Nivel]],INDIRECT(VLOOKUP(TblP34[[#This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IFERROR(VLOOKUP(TblP34[[#This Row],[Factor]],Tbl_ListFactores[],MATCH(B$15,Tbl_ListFactores[#Headers],0),0),"")</f>
        <v>zz</v>
      </c>
      <c r="C28" s="122" t="str">
        <f>IFERROR(VLOOKUP(TblP34[[#This Row],[Factor]],Tbl_ListFactores[],MATCH(C$15,Tbl_ListFactores[#Headers],0),0),"")</f>
        <v/>
      </c>
      <c r="D28" s="122" t="str">
        <f>IFERROR(VLOOKUP(TblP34[[#This Row],[Factor]],Tbl_ListFactores[],MATCH(D$15,Tbl_ListFactores[#Headers],0),0),"")</f>
        <v/>
      </c>
      <c r="E28" s="253"/>
      <c r="F28" s="122" t="str">
        <f ca="1">IFERROR(VLOOKUP(TblP34[[#This Row],[Nivel]],INDIRECT(VLOOKUP(TblP34[[#This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IFERROR(VLOOKUP(TblP34[[#This Row],[Factor]],Tbl_ListFactores[],MATCH(B$15,Tbl_ListFactores[#Headers],0),0),"")</f>
        <v>zz</v>
      </c>
      <c r="C29" s="122" t="str">
        <f>IFERROR(VLOOKUP(TblP34[[#This Row],[Factor]],Tbl_ListFactores[],MATCH(C$15,Tbl_ListFactores[#Headers],0),0),"")</f>
        <v/>
      </c>
      <c r="D29" s="122" t="str">
        <f>IFERROR(VLOOKUP(TblP34[[#This Row],[Factor]],Tbl_ListFactores[],MATCH(D$15,Tbl_ListFactores[#Headers],0),0),"")</f>
        <v/>
      </c>
      <c r="E29" s="253"/>
      <c r="F29" s="122" t="str">
        <f ca="1">IFERROR(VLOOKUP(TblP34[[#This Row],[Nivel]],INDIRECT(VLOOKUP(TblP34[[#This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IFERROR(VLOOKUP(TblP34[[#This Row],[Factor]],Tbl_ListFactores[],MATCH(B$15,Tbl_ListFactores[#Headers],0),0),"")</f>
        <v>zz</v>
      </c>
      <c r="C30" s="122" t="str">
        <f>IFERROR(VLOOKUP(TblP34[[#This Row],[Factor]],Tbl_ListFactores[],MATCH(C$15,Tbl_ListFactores[#Headers],0),0),"")</f>
        <v/>
      </c>
      <c r="D30" s="122" t="str">
        <f>IFERROR(VLOOKUP(TblP34[[#This Row],[Factor]],Tbl_ListFactores[],MATCH(D$15,Tbl_ListFactores[#Headers],0),0),"")</f>
        <v/>
      </c>
      <c r="E30" s="253"/>
      <c r="F30" s="122" t="str">
        <f ca="1">IFERROR(VLOOKUP(TblP34[[#This Row],[Nivel]],INDIRECT(VLOOKUP(TblP34[[#This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IFERROR(VLOOKUP(TblP34[[#This Row],[Factor]],Tbl_ListFactores[],MATCH(B$15,Tbl_ListFactores[#Headers],0),0),"")</f>
        <v>zz</v>
      </c>
      <c r="C31" s="122" t="str">
        <f>IFERROR(VLOOKUP(TblP34[[#This Row],[Factor]],Tbl_ListFactores[],MATCH(C$15,Tbl_ListFactores[#Headers],0),0),"")</f>
        <v/>
      </c>
      <c r="D31" s="122" t="str">
        <f>IFERROR(VLOOKUP(TblP34[[#This Row],[Factor]],Tbl_ListFactores[],MATCH(D$15,Tbl_ListFactores[#Headers],0),0),"")</f>
        <v/>
      </c>
      <c r="E31" s="253"/>
      <c r="F31" s="122" t="str">
        <f ca="1">IFERROR(VLOOKUP(TblP34[[#This Row],[Nivel]],INDIRECT(VLOOKUP(TblP34[[#This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IFERROR(VLOOKUP(TblP34[[#This Row],[Factor]],Tbl_ListFactores[],MATCH(B$15,Tbl_ListFactores[#Headers],0),0),"")</f>
        <v>zz</v>
      </c>
      <c r="C32" s="122" t="str">
        <f>IFERROR(VLOOKUP(TblP34[[#This Row],[Factor]],Tbl_ListFactores[],MATCH(C$15,Tbl_ListFactores[#Headers],0),0),"")</f>
        <v/>
      </c>
      <c r="D32" s="122" t="str">
        <f>IFERROR(VLOOKUP(TblP34[[#This Row],[Factor]],Tbl_ListFactores[],MATCH(D$15,Tbl_ListFactores[#Headers],0),0),"")</f>
        <v/>
      </c>
      <c r="E32" s="253"/>
      <c r="F32" s="122" t="str">
        <f ca="1">IFERROR(VLOOKUP(TblP34[[#This Row],[Nivel]],INDIRECT(VLOOKUP(TblP34[[#This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IFERROR(VLOOKUP(TblP34[[#This Row],[Factor]],Tbl_ListFactores[],MATCH(B$15,Tbl_ListFactores[#Headers],0),0),"")</f>
        <v>zz</v>
      </c>
      <c r="C33" s="122" t="str">
        <f>IFERROR(VLOOKUP(TblP34[[#This Row],[Factor]],Tbl_ListFactores[],MATCH(C$15,Tbl_ListFactores[#Headers],0),0),"")</f>
        <v/>
      </c>
      <c r="D33" s="122" t="str">
        <f>IFERROR(VLOOKUP(TblP34[[#This Row],[Factor]],Tbl_ListFactores[],MATCH(D$15,Tbl_ListFactores[#Headers],0),0),"")</f>
        <v/>
      </c>
      <c r="E33" s="253"/>
      <c r="F33" s="122" t="str">
        <f ca="1">IFERROR(VLOOKUP(TblP34[[#This Row],[Nivel]],INDIRECT(VLOOKUP(TblP34[[#This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IFERROR(VLOOKUP(TblP34[[#This Row],[Factor]],Tbl_ListFactores[],MATCH(B$15,Tbl_ListFactores[#Headers],0),0),"")</f>
        <v>zz</v>
      </c>
      <c r="C34" s="122" t="str">
        <f>IFERROR(VLOOKUP(TblP34[[#This Row],[Factor]],Tbl_ListFactores[],MATCH(C$15,Tbl_ListFactores[#Headers],0),0),"")</f>
        <v/>
      </c>
      <c r="D34" s="122" t="str">
        <f>IFERROR(VLOOKUP(TblP34[[#This Row],[Factor]],Tbl_ListFactores[],MATCH(D$15,Tbl_ListFactores[#Headers],0),0),"")</f>
        <v/>
      </c>
      <c r="E34" s="253"/>
      <c r="F34" s="122" t="str">
        <f ca="1">IFERROR(VLOOKUP(TblP34[[#This Row],[Nivel]],INDIRECT(VLOOKUP(TblP34[[#This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IFERROR(VLOOKUP(TblP34[[#This Row],[Factor]],Tbl_ListFactores[],MATCH(B$15,Tbl_ListFactores[#Headers],0),0),"")</f>
        <v>zz</v>
      </c>
      <c r="C35" s="122" t="str">
        <f>IFERROR(VLOOKUP(TblP34[[#This Row],[Factor]],Tbl_ListFactores[],MATCH(C$15,Tbl_ListFactores[#Headers],0),0),"")</f>
        <v/>
      </c>
      <c r="D35" s="122" t="str">
        <f>IFERROR(VLOOKUP(TblP34[[#This Row],[Factor]],Tbl_ListFactores[],MATCH(D$15,Tbl_ListFactores[#Headers],0),0),"")</f>
        <v/>
      </c>
      <c r="E35" s="253"/>
      <c r="F35" s="122" t="str">
        <f ca="1">IFERROR(VLOOKUP(TblP34[[#This Row],[Nivel]],INDIRECT(VLOOKUP(TblP34[[#This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IFERROR(VLOOKUP(TblP34[[#This Row],[Factor]],Tbl_ListFactores[],MATCH(B$15,Tbl_ListFactores[#Headers],0),0),"")</f>
        <v>zz</v>
      </c>
      <c r="C36" s="122" t="str">
        <f>IFERROR(VLOOKUP(TblP34[[#This Row],[Factor]],Tbl_ListFactores[],MATCH(C$15,Tbl_ListFactores[#Headers],0),0),"")</f>
        <v/>
      </c>
      <c r="D36" s="122" t="str">
        <f>IFERROR(VLOOKUP(TblP34[[#This Row],[Factor]],Tbl_ListFactores[],MATCH(D$15,Tbl_ListFactores[#Headers],0),0),"")</f>
        <v/>
      </c>
      <c r="E36" s="253"/>
      <c r="F36" s="122" t="str">
        <f ca="1">IFERROR(VLOOKUP(TblP34[[#This Row],[Nivel]],INDIRECT(VLOOKUP(TblP34[[#This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IFERROR(VLOOKUP(TblP34[[#This Row],[Factor]],Tbl_ListFactores[],MATCH(B$15,Tbl_ListFactores[#Headers],0),0),"")</f>
        <v>zz</v>
      </c>
      <c r="C37" s="122" t="str">
        <f>IFERROR(VLOOKUP(TblP34[[#This Row],[Factor]],Tbl_ListFactores[],MATCH(C$15,Tbl_ListFactores[#Headers],0),0),"")</f>
        <v/>
      </c>
      <c r="D37" s="122" t="str">
        <f>IFERROR(VLOOKUP(TblP34[[#This Row],[Factor]],Tbl_ListFactores[],MATCH(D$15,Tbl_ListFactores[#Headers],0),0),"")</f>
        <v/>
      </c>
      <c r="E37" s="253"/>
      <c r="F37" s="122" t="str">
        <f ca="1">IFERROR(VLOOKUP(TblP34[[#This Row],[Nivel]],INDIRECT(VLOOKUP(TblP34[[#This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IFERROR(VLOOKUP(TblP34[[#This Row],[Factor]],Tbl_ListFactores[],MATCH(B$15,Tbl_ListFactores[#Headers],0),0),"")</f>
        <v>zz</v>
      </c>
      <c r="C38" s="122" t="str">
        <f>IFERROR(VLOOKUP(TblP34[[#This Row],[Factor]],Tbl_ListFactores[],MATCH(C$15,Tbl_ListFactores[#Headers],0),0),"")</f>
        <v/>
      </c>
      <c r="D38" s="122" t="str">
        <f>IFERROR(VLOOKUP(TblP34[[#This Row],[Factor]],Tbl_ListFactores[],MATCH(D$15,Tbl_ListFactores[#Headers],0),0),"")</f>
        <v/>
      </c>
      <c r="E38" s="253"/>
      <c r="F38" s="122" t="str">
        <f ca="1">IFERROR(VLOOKUP(TblP34[[#This Row],[Nivel]],INDIRECT(VLOOKUP(TblP34[[#This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IFERROR(VLOOKUP(TblP34[[#This Row],[Factor]],Tbl_ListFactores[],MATCH(B$15,Tbl_ListFactores[#Headers],0),0),"")</f>
        <v>zz</v>
      </c>
      <c r="C39" s="122" t="str">
        <f>IFERROR(VLOOKUP(TblP34[[#This Row],[Factor]],Tbl_ListFactores[],MATCH(C$15,Tbl_ListFactores[#Headers],0),0),"")</f>
        <v/>
      </c>
      <c r="D39" s="122" t="str">
        <f>IFERROR(VLOOKUP(TblP34[[#This Row],[Factor]],Tbl_ListFactores[],MATCH(D$15,Tbl_ListFactores[#Headers],0),0),"")</f>
        <v/>
      </c>
      <c r="E39" s="253"/>
      <c r="F39" s="122" t="str">
        <f ca="1">IFERROR(VLOOKUP(TblP34[[#This Row],[Nivel]],INDIRECT(VLOOKUP(TblP34[[#This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IFERROR(VLOOKUP(TblP34[[#This Row],[Factor]],Tbl_ListFactores[],MATCH(B$15,Tbl_ListFactores[#Headers],0),0),"")</f>
        <v>zz</v>
      </c>
      <c r="C40" s="122" t="str">
        <f>IFERROR(VLOOKUP(TblP34[[#This Row],[Factor]],Tbl_ListFactores[],MATCH(C$15,Tbl_ListFactores[#Headers],0),0),"")</f>
        <v/>
      </c>
      <c r="D40" s="122" t="str">
        <f>IFERROR(VLOOKUP(TblP34[[#This Row],[Factor]],Tbl_ListFactores[],MATCH(D$15,Tbl_ListFactores[#Headers],0),0),"")</f>
        <v/>
      </c>
      <c r="E40" s="253"/>
      <c r="F40" s="122" t="str">
        <f ca="1">IFERROR(VLOOKUP(TblP34[[#This Row],[Nivel]],INDIRECT(VLOOKUP(TblP34[[#This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IFERROR(VLOOKUP(TblP34[[#This Row],[Factor]],Tbl_ListFactores[],MATCH(B$15,Tbl_ListFactores[#Headers],0),0),"")</f>
        <v>zz</v>
      </c>
      <c r="C41" s="122" t="str">
        <f>IFERROR(VLOOKUP(TblP34[[#This Row],[Factor]],Tbl_ListFactores[],MATCH(C$15,Tbl_ListFactores[#Headers],0),0),"")</f>
        <v/>
      </c>
      <c r="D41" s="122" t="str">
        <f>IFERROR(VLOOKUP(TblP34[[#This Row],[Factor]],Tbl_ListFactores[],MATCH(D$15,Tbl_ListFactores[#Headers],0),0),"")</f>
        <v/>
      </c>
      <c r="E41" s="253"/>
      <c r="F41" s="122" t="str">
        <f ca="1">IFERROR(VLOOKUP(TblP34[[#This Row],[Nivel]],INDIRECT(VLOOKUP(TblP34[[#This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IFERROR(VLOOKUP(TblP34[[#This Row],[Factor]],Tbl_ListFactores[],MATCH(B$15,Tbl_ListFactores[#Headers],0),0),"")</f>
        <v>zz</v>
      </c>
      <c r="C42" s="122" t="str">
        <f>IFERROR(VLOOKUP(TblP34[[#This Row],[Factor]],Tbl_ListFactores[],MATCH(C$15,Tbl_ListFactores[#Headers],0),0),"")</f>
        <v/>
      </c>
      <c r="D42" s="122" t="str">
        <f>IFERROR(VLOOKUP(TblP34[[#This Row],[Factor]],Tbl_ListFactores[],MATCH(D$15,Tbl_ListFactores[#Headers],0),0),"")</f>
        <v/>
      </c>
      <c r="E42" s="253"/>
      <c r="F42" s="122" t="str">
        <f ca="1">IFERROR(VLOOKUP(TblP34[[#This Row],[Nivel]],INDIRECT(VLOOKUP(TblP34[[#This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IFERROR(VLOOKUP(TblP34[[#This Row],[Factor]],Tbl_ListFactores[],MATCH(B$15,Tbl_ListFactores[#Headers],0),0),"")</f>
        <v>zz</v>
      </c>
      <c r="C43" s="122" t="str">
        <f>IFERROR(VLOOKUP(TblP34[[#This Row],[Factor]],Tbl_ListFactores[],MATCH(C$15,Tbl_ListFactores[#Headers],0),0),"")</f>
        <v/>
      </c>
      <c r="D43" s="122" t="str">
        <f>IFERROR(VLOOKUP(TblP34[[#This Row],[Factor]],Tbl_ListFactores[],MATCH(D$15,Tbl_ListFactores[#Headers],0),0),"")</f>
        <v/>
      </c>
      <c r="E43" s="253"/>
      <c r="F43" s="122" t="str">
        <f ca="1">IFERROR(VLOOKUP(TblP34[[#This Row],[Nivel]],INDIRECT(VLOOKUP(TblP34[[#This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IFERROR(VLOOKUP(TblP34[[#This Row],[Factor]],Tbl_ListFactores[],MATCH(B$15,Tbl_ListFactores[#Headers],0),0),"")</f>
        <v>zz</v>
      </c>
      <c r="C44" s="122" t="str">
        <f>IFERROR(VLOOKUP(TblP34[[#This Row],[Factor]],Tbl_ListFactores[],MATCH(C$15,Tbl_ListFactores[#Headers],0),0),"")</f>
        <v/>
      </c>
      <c r="D44" s="122" t="str">
        <f>IFERROR(VLOOKUP(TblP34[[#This Row],[Factor]],Tbl_ListFactores[],MATCH(D$15,Tbl_ListFactores[#Headers],0),0),"")</f>
        <v/>
      </c>
      <c r="E44" s="253"/>
      <c r="F44" s="122" t="str">
        <f ca="1">IFERROR(VLOOKUP(TblP34[[#This Row],[Nivel]],INDIRECT(VLOOKUP(TblP34[[#This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IFERROR(VLOOKUP(TblP34[[#This Row],[Factor]],Tbl_ListFactores[],MATCH(B$15,Tbl_ListFactores[#Headers],0),0),"")</f>
        <v>zz</v>
      </c>
      <c r="C45" s="122" t="str">
        <f>IFERROR(VLOOKUP(TblP34[[#This Row],[Factor]],Tbl_ListFactores[],MATCH(C$15,Tbl_ListFactores[#Headers],0),0),"")</f>
        <v/>
      </c>
      <c r="D45" s="122" t="str">
        <f>IFERROR(VLOOKUP(TblP34[[#This Row],[Factor]],Tbl_ListFactores[],MATCH(D$15,Tbl_ListFactores[#Headers],0),0),"")</f>
        <v/>
      </c>
      <c r="E45" s="253"/>
      <c r="F45" s="122" t="str">
        <f ca="1">IFERROR(VLOOKUP(TblP34[[#This Row],[Nivel]],INDIRECT(VLOOKUP(TblP34[[#This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86" priority="2">
      <formula>AND($C16&lt;&gt;"",ISBLANK($E16),$D$1&lt;&gt;0)</formula>
    </cfRule>
  </conditionalFormatting>
  <conditionalFormatting sqref="B16:B45">
    <cfRule type="cellIs" dxfId="185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8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100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IF(AND(COUNTBLANK(TblP35[Nivel])&lt;&gt;COUNTBLANK(TblP35[Nombre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IFERROR(VLOOKUP(TblP35[[#This Row],[Factor]],Tbl_ListFactores[],MATCH(B$15,Tbl_ListFactores[#Headers],0),0),"")</f>
        <v>zz</v>
      </c>
      <c r="C16" s="122" t="str">
        <f>IFERROR(VLOOKUP(TblP35[[#This Row],[Factor]],Tbl_ListFactores[],MATCH(C$15,Tbl_ListFactores[#Headers],0),0),"")</f>
        <v/>
      </c>
      <c r="D16" s="122" t="str">
        <f>IFERROR(VLOOKUP(TblP35[[#This Row],[Factor]],Tbl_ListFactores[],MATCH(D$15,Tbl_ListFactores[#Headers],0),0),"")</f>
        <v/>
      </c>
      <c r="E16" s="253"/>
      <c r="F16" s="122" t="str">
        <f ca="1">IFERROR(VLOOKUP(TblP35[[#This Row],[Nivel]],INDIRECT(VLOOKUP(TblP35[[#This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IFERROR(VLOOKUP(TblP35[[#This Row],[Factor]],Tbl_ListFactores[],MATCH(B$15,Tbl_ListFactores[#Headers],0),0),"")</f>
        <v>zz</v>
      </c>
      <c r="C17" s="122" t="str">
        <f>IFERROR(VLOOKUP(TblP35[[#This Row],[Factor]],Tbl_ListFactores[],MATCH(C$15,Tbl_ListFactores[#Headers],0),0),"")</f>
        <v/>
      </c>
      <c r="D17" s="122" t="str">
        <f>IFERROR(VLOOKUP(TblP35[[#This Row],[Factor]],Tbl_ListFactores[],MATCH(D$15,Tbl_ListFactores[#Headers],0),0),"")</f>
        <v/>
      </c>
      <c r="E17" s="253"/>
      <c r="F17" s="122" t="str">
        <f ca="1">IFERROR(VLOOKUP(TblP35[[#This Row],[Nivel]],INDIRECT(VLOOKUP(TblP35[[#This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IFERROR(VLOOKUP(TblP35[[#This Row],[Factor]],Tbl_ListFactores[],MATCH(B$15,Tbl_ListFactores[#Headers],0),0),"")</f>
        <v>zz</v>
      </c>
      <c r="C18" s="122" t="str">
        <f>IFERROR(VLOOKUP(TblP35[[#This Row],[Factor]],Tbl_ListFactores[],MATCH(C$15,Tbl_ListFactores[#Headers],0),0),"")</f>
        <v/>
      </c>
      <c r="D18" s="122" t="str">
        <f>IFERROR(VLOOKUP(TblP35[[#This Row],[Factor]],Tbl_ListFactores[],MATCH(D$15,Tbl_ListFactores[#Headers],0),0),"")</f>
        <v/>
      </c>
      <c r="E18" s="253"/>
      <c r="F18" s="122" t="str">
        <f ca="1">IFERROR(VLOOKUP(TblP35[[#This Row],[Nivel]],INDIRECT(VLOOKUP(TblP35[[#This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IFERROR(VLOOKUP(TblP35[[#This Row],[Factor]],Tbl_ListFactores[],MATCH(B$15,Tbl_ListFactores[#Headers],0),0),"")</f>
        <v>zz</v>
      </c>
      <c r="C19" s="122" t="str">
        <f>IFERROR(VLOOKUP(TblP35[[#This Row],[Factor]],Tbl_ListFactores[],MATCH(C$15,Tbl_ListFactores[#Headers],0),0),"")</f>
        <v/>
      </c>
      <c r="D19" s="122" t="str">
        <f>IFERROR(VLOOKUP(TblP35[[#This Row],[Factor]],Tbl_ListFactores[],MATCH(D$15,Tbl_ListFactores[#Headers],0),0),"")</f>
        <v/>
      </c>
      <c r="E19" s="253"/>
      <c r="F19" s="122" t="str">
        <f ca="1">IFERROR(VLOOKUP(TblP35[[#This Row],[Nivel]],INDIRECT(VLOOKUP(TblP35[[#This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IFERROR(VLOOKUP(TblP35[[#This Row],[Factor]],Tbl_ListFactores[],MATCH(B$15,Tbl_ListFactores[#Headers],0),0),"")</f>
        <v>zz</v>
      </c>
      <c r="C20" s="122" t="str">
        <f>IFERROR(VLOOKUP(TblP35[[#This Row],[Factor]],Tbl_ListFactores[],MATCH(C$15,Tbl_ListFactores[#Headers],0),0),"")</f>
        <v/>
      </c>
      <c r="D20" s="122" t="str">
        <f>IFERROR(VLOOKUP(TblP35[[#This Row],[Factor]],Tbl_ListFactores[],MATCH(D$15,Tbl_ListFactores[#Headers],0),0),"")</f>
        <v/>
      </c>
      <c r="E20" s="253"/>
      <c r="F20" s="122" t="str">
        <f ca="1">IFERROR(VLOOKUP(TblP35[[#This Row],[Nivel]],INDIRECT(VLOOKUP(TblP35[[#This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IFERROR(VLOOKUP(TblP35[[#This Row],[Factor]],Tbl_ListFactores[],MATCH(B$15,Tbl_ListFactores[#Headers],0),0),"")</f>
        <v>zz</v>
      </c>
      <c r="C21" s="122" t="str">
        <f>IFERROR(VLOOKUP(TblP35[[#This Row],[Factor]],Tbl_ListFactores[],MATCH(C$15,Tbl_ListFactores[#Headers],0),0),"")</f>
        <v/>
      </c>
      <c r="D21" s="122" t="str">
        <f>IFERROR(VLOOKUP(TblP35[[#This Row],[Factor]],Tbl_ListFactores[],MATCH(D$15,Tbl_ListFactores[#Headers],0),0),"")</f>
        <v/>
      </c>
      <c r="E21" s="253"/>
      <c r="F21" s="122" t="str">
        <f ca="1">IFERROR(VLOOKUP(TblP35[[#This Row],[Nivel]],INDIRECT(VLOOKUP(TblP35[[#This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IFERROR(VLOOKUP(TblP35[[#This Row],[Factor]],Tbl_ListFactores[],MATCH(B$15,Tbl_ListFactores[#Headers],0),0),"")</f>
        <v>zz</v>
      </c>
      <c r="C22" s="122" t="str">
        <f>IFERROR(VLOOKUP(TblP35[[#This Row],[Factor]],Tbl_ListFactores[],MATCH(C$15,Tbl_ListFactores[#Headers],0),0),"")</f>
        <v/>
      </c>
      <c r="D22" s="122" t="str">
        <f>IFERROR(VLOOKUP(TblP35[[#This Row],[Factor]],Tbl_ListFactores[],MATCH(D$15,Tbl_ListFactores[#Headers],0),0),"")</f>
        <v/>
      </c>
      <c r="E22" s="253"/>
      <c r="F22" s="122" t="str">
        <f ca="1">IFERROR(VLOOKUP(TblP35[[#This Row],[Nivel]],INDIRECT(VLOOKUP(TblP35[[#This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IFERROR(VLOOKUP(TblP35[[#This Row],[Factor]],Tbl_ListFactores[],MATCH(B$15,Tbl_ListFactores[#Headers],0),0),"")</f>
        <v>zz</v>
      </c>
      <c r="C23" s="122" t="str">
        <f>IFERROR(VLOOKUP(TblP35[[#This Row],[Factor]],Tbl_ListFactores[],MATCH(C$15,Tbl_ListFactores[#Headers],0),0),"")</f>
        <v/>
      </c>
      <c r="D23" s="122" t="str">
        <f>IFERROR(VLOOKUP(TblP35[[#This Row],[Factor]],Tbl_ListFactores[],MATCH(D$15,Tbl_ListFactores[#Headers],0),0),"")</f>
        <v/>
      </c>
      <c r="E23" s="253"/>
      <c r="F23" s="122" t="str">
        <f ca="1">IFERROR(VLOOKUP(TblP35[[#This Row],[Nivel]],INDIRECT(VLOOKUP(TblP35[[#This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IFERROR(VLOOKUP(TblP35[[#This Row],[Factor]],Tbl_ListFactores[],MATCH(B$15,Tbl_ListFactores[#Headers],0),0),"")</f>
        <v>zz</v>
      </c>
      <c r="C24" s="122" t="str">
        <f>IFERROR(VLOOKUP(TblP35[[#This Row],[Factor]],Tbl_ListFactores[],MATCH(C$15,Tbl_ListFactores[#Headers],0),0),"")</f>
        <v/>
      </c>
      <c r="D24" s="122" t="str">
        <f>IFERROR(VLOOKUP(TblP35[[#This Row],[Factor]],Tbl_ListFactores[],MATCH(D$15,Tbl_ListFactores[#Headers],0),0),"")</f>
        <v/>
      </c>
      <c r="E24" s="253"/>
      <c r="F24" s="122" t="str">
        <f ca="1">IFERROR(VLOOKUP(TblP35[[#This Row],[Nivel]],INDIRECT(VLOOKUP(TblP35[[#This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IFERROR(VLOOKUP(TblP35[[#This Row],[Factor]],Tbl_ListFactores[],MATCH(B$15,Tbl_ListFactores[#Headers],0),0),"")</f>
        <v>zz</v>
      </c>
      <c r="C25" s="122" t="str">
        <f>IFERROR(VLOOKUP(TblP35[[#This Row],[Factor]],Tbl_ListFactores[],MATCH(C$15,Tbl_ListFactores[#Headers],0),0),"")</f>
        <v/>
      </c>
      <c r="D25" s="122" t="str">
        <f>IFERROR(VLOOKUP(TblP35[[#This Row],[Factor]],Tbl_ListFactores[],MATCH(D$15,Tbl_ListFactores[#Headers],0),0),"")</f>
        <v/>
      </c>
      <c r="E25" s="253"/>
      <c r="F25" s="122" t="str">
        <f ca="1">IFERROR(VLOOKUP(TblP35[[#This Row],[Nivel]],INDIRECT(VLOOKUP(TblP35[[#This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IFERROR(VLOOKUP(TblP35[[#This Row],[Factor]],Tbl_ListFactores[],MATCH(B$15,Tbl_ListFactores[#Headers],0),0),"")</f>
        <v>zz</v>
      </c>
      <c r="C26" s="122" t="str">
        <f>IFERROR(VLOOKUP(TblP35[[#This Row],[Factor]],Tbl_ListFactores[],MATCH(C$15,Tbl_ListFactores[#Headers],0),0),"")</f>
        <v/>
      </c>
      <c r="D26" s="122" t="str">
        <f>IFERROR(VLOOKUP(TblP35[[#This Row],[Factor]],Tbl_ListFactores[],MATCH(D$15,Tbl_ListFactores[#Headers],0),0),"")</f>
        <v/>
      </c>
      <c r="E26" s="253"/>
      <c r="F26" s="122" t="str">
        <f ca="1">IFERROR(VLOOKUP(TblP35[[#This Row],[Nivel]],INDIRECT(VLOOKUP(TblP35[[#This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IFERROR(VLOOKUP(TblP35[[#This Row],[Factor]],Tbl_ListFactores[],MATCH(B$15,Tbl_ListFactores[#Headers],0),0),"")</f>
        <v>zz</v>
      </c>
      <c r="C27" s="122" t="str">
        <f>IFERROR(VLOOKUP(TblP35[[#This Row],[Factor]],Tbl_ListFactores[],MATCH(C$15,Tbl_ListFactores[#Headers],0),0),"")</f>
        <v/>
      </c>
      <c r="D27" s="122" t="str">
        <f>IFERROR(VLOOKUP(TblP35[[#This Row],[Factor]],Tbl_ListFactores[],MATCH(D$15,Tbl_ListFactores[#Headers],0),0),"")</f>
        <v/>
      </c>
      <c r="E27" s="253"/>
      <c r="F27" s="122" t="str">
        <f ca="1">IFERROR(VLOOKUP(TblP35[[#This Row],[Nivel]],INDIRECT(VLOOKUP(TblP35[[#This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IFERROR(VLOOKUP(TblP35[[#This Row],[Factor]],Tbl_ListFactores[],MATCH(B$15,Tbl_ListFactores[#Headers],0),0),"")</f>
        <v>zz</v>
      </c>
      <c r="C28" s="122" t="str">
        <f>IFERROR(VLOOKUP(TblP35[[#This Row],[Factor]],Tbl_ListFactores[],MATCH(C$15,Tbl_ListFactores[#Headers],0),0),"")</f>
        <v/>
      </c>
      <c r="D28" s="122" t="str">
        <f>IFERROR(VLOOKUP(TblP35[[#This Row],[Factor]],Tbl_ListFactores[],MATCH(D$15,Tbl_ListFactores[#Headers],0),0),"")</f>
        <v/>
      </c>
      <c r="E28" s="253"/>
      <c r="F28" s="122" t="str">
        <f ca="1">IFERROR(VLOOKUP(TblP35[[#This Row],[Nivel]],INDIRECT(VLOOKUP(TblP35[[#This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IFERROR(VLOOKUP(TblP35[[#This Row],[Factor]],Tbl_ListFactores[],MATCH(B$15,Tbl_ListFactores[#Headers],0),0),"")</f>
        <v>zz</v>
      </c>
      <c r="C29" s="122" t="str">
        <f>IFERROR(VLOOKUP(TblP35[[#This Row],[Factor]],Tbl_ListFactores[],MATCH(C$15,Tbl_ListFactores[#Headers],0),0),"")</f>
        <v/>
      </c>
      <c r="D29" s="122" t="str">
        <f>IFERROR(VLOOKUP(TblP35[[#This Row],[Factor]],Tbl_ListFactores[],MATCH(D$15,Tbl_ListFactores[#Headers],0),0),"")</f>
        <v/>
      </c>
      <c r="E29" s="253"/>
      <c r="F29" s="122" t="str">
        <f ca="1">IFERROR(VLOOKUP(TblP35[[#This Row],[Nivel]],INDIRECT(VLOOKUP(TblP35[[#This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IFERROR(VLOOKUP(TblP35[[#This Row],[Factor]],Tbl_ListFactores[],MATCH(B$15,Tbl_ListFactores[#Headers],0),0),"")</f>
        <v>zz</v>
      </c>
      <c r="C30" s="122" t="str">
        <f>IFERROR(VLOOKUP(TblP35[[#This Row],[Factor]],Tbl_ListFactores[],MATCH(C$15,Tbl_ListFactores[#Headers],0),0),"")</f>
        <v/>
      </c>
      <c r="D30" s="122" t="str">
        <f>IFERROR(VLOOKUP(TblP35[[#This Row],[Factor]],Tbl_ListFactores[],MATCH(D$15,Tbl_ListFactores[#Headers],0),0),"")</f>
        <v/>
      </c>
      <c r="E30" s="253"/>
      <c r="F30" s="122" t="str">
        <f ca="1">IFERROR(VLOOKUP(TblP35[[#This Row],[Nivel]],INDIRECT(VLOOKUP(TblP35[[#This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IFERROR(VLOOKUP(TblP35[[#This Row],[Factor]],Tbl_ListFactores[],MATCH(B$15,Tbl_ListFactores[#Headers],0),0),"")</f>
        <v>zz</v>
      </c>
      <c r="C31" s="122" t="str">
        <f>IFERROR(VLOOKUP(TblP35[[#This Row],[Factor]],Tbl_ListFactores[],MATCH(C$15,Tbl_ListFactores[#Headers],0),0),"")</f>
        <v/>
      </c>
      <c r="D31" s="122" t="str">
        <f>IFERROR(VLOOKUP(TblP35[[#This Row],[Factor]],Tbl_ListFactores[],MATCH(D$15,Tbl_ListFactores[#Headers],0),0),"")</f>
        <v/>
      </c>
      <c r="E31" s="253"/>
      <c r="F31" s="122" t="str">
        <f ca="1">IFERROR(VLOOKUP(TblP35[[#This Row],[Nivel]],INDIRECT(VLOOKUP(TblP35[[#This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IFERROR(VLOOKUP(TblP35[[#This Row],[Factor]],Tbl_ListFactores[],MATCH(B$15,Tbl_ListFactores[#Headers],0),0),"")</f>
        <v>zz</v>
      </c>
      <c r="C32" s="122" t="str">
        <f>IFERROR(VLOOKUP(TblP35[[#This Row],[Factor]],Tbl_ListFactores[],MATCH(C$15,Tbl_ListFactores[#Headers],0),0),"")</f>
        <v/>
      </c>
      <c r="D32" s="122" t="str">
        <f>IFERROR(VLOOKUP(TblP35[[#This Row],[Factor]],Tbl_ListFactores[],MATCH(D$15,Tbl_ListFactores[#Headers],0),0),"")</f>
        <v/>
      </c>
      <c r="E32" s="253"/>
      <c r="F32" s="122" t="str">
        <f ca="1">IFERROR(VLOOKUP(TblP35[[#This Row],[Nivel]],INDIRECT(VLOOKUP(TblP35[[#This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IFERROR(VLOOKUP(TblP35[[#This Row],[Factor]],Tbl_ListFactores[],MATCH(B$15,Tbl_ListFactores[#Headers],0),0),"")</f>
        <v>zz</v>
      </c>
      <c r="C33" s="122" t="str">
        <f>IFERROR(VLOOKUP(TblP35[[#This Row],[Factor]],Tbl_ListFactores[],MATCH(C$15,Tbl_ListFactores[#Headers],0),0),"")</f>
        <v/>
      </c>
      <c r="D33" s="122" t="str">
        <f>IFERROR(VLOOKUP(TblP35[[#This Row],[Factor]],Tbl_ListFactores[],MATCH(D$15,Tbl_ListFactores[#Headers],0),0),"")</f>
        <v/>
      </c>
      <c r="E33" s="253"/>
      <c r="F33" s="122" t="str">
        <f ca="1">IFERROR(VLOOKUP(TblP35[[#This Row],[Nivel]],INDIRECT(VLOOKUP(TblP35[[#This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IFERROR(VLOOKUP(TblP35[[#This Row],[Factor]],Tbl_ListFactores[],MATCH(B$15,Tbl_ListFactores[#Headers],0),0),"")</f>
        <v>zz</v>
      </c>
      <c r="C34" s="122" t="str">
        <f>IFERROR(VLOOKUP(TblP35[[#This Row],[Factor]],Tbl_ListFactores[],MATCH(C$15,Tbl_ListFactores[#Headers],0),0),"")</f>
        <v/>
      </c>
      <c r="D34" s="122" t="str">
        <f>IFERROR(VLOOKUP(TblP35[[#This Row],[Factor]],Tbl_ListFactores[],MATCH(D$15,Tbl_ListFactores[#Headers],0),0),"")</f>
        <v/>
      </c>
      <c r="E34" s="253"/>
      <c r="F34" s="122" t="str">
        <f ca="1">IFERROR(VLOOKUP(TblP35[[#This Row],[Nivel]],INDIRECT(VLOOKUP(TblP35[[#This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IFERROR(VLOOKUP(TblP35[[#This Row],[Factor]],Tbl_ListFactores[],MATCH(B$15,Tbl_ListFactores[#Headers],0),0),"")</f>
        <v>zz</v>
      </c>
      <c r="C35" s="122" t="str">
        <f>IFERROR(VLOOKUP(TblP35[[#This Row],[Factor]],Tbl_ListFactores[],MATCH(C$15,Tbl_ListFactores[#Headers],0),0),"")</f>
        <v/>
      </c>
      <c r="D35" s="122" t="str">
        <f>IFERROR(VLOOKUP(TblP35[[#This Row],[Factor]],Tbl_ListFactores[],MATCH(D$15,Tbl_ListFactores[#Headers],0),0),"")</f>
        <v/>
      </c>
      <c r="E35" s="253"/>
      <c r="F35" s="122" t="str">
        <f ca="1">IFERROR(VLOOKUP(TblP35[[#This Row],[Nivel]],INDIRECT(VLOOKUP(TblP35[[#This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IFERROR(VLOOKUP(TblP35[[#This Row],[Factor]],Tbl_ListFactores[],MATCH(B$15,Tbl_ListFactores[#Headers],0),0),"")</f>
        <v>zz</v>
      </c>
      <c r="C36" s="122" t="str">
        <f>IFERROR(VLOOKUP(TblP35[[#This Row],[Factor]],Tbl_ListFactores[],MATCH(C$15,Tbl_ListFactores[#Headers],0),0),"")</f>
        <v/>
      </c>
      <c r="D36" s="122" t="str">
        <f>IFERROR(VLOOKUP(TblP35[[#This Row],[Factor]],Tbl_ListFactores[],MATCH(D$15,Tbl_ListFactores[#Headers],0),0),"")</f>
        <v/>
      </c>
      <c r="E36" s="253"/>
      <c r="F36" s="122" t="str">
        <f ca="1">IFERROR(VLOOKUP(TblP35[[#This Row],[Nivel]],INDIRECT(VLOOKUP(TblP35[[#This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IFERROR(VLOOKUP(TblP35[[#This Row],[Factor]],Tbl_ListFactores[],MATCH(B$15,Tbl_ListFactores[#Headers],0),0),"")</f>
        <v>zz</v>
      </c>
      <c r="C37" s="122" t="str">
        <f>IFERROR(VLOOKUP(TblP35[[#This Row],[Factor]],Tbl_ListFactores[],MATCH(C$15,Tbl_ListFactores[#Headers],0),0),"")</f>
        <v/>
      </c>
      <c r="D37" s="122" t="str">
        <f>IFERROR(VLOOKUP(TblP35[[#This Row],[Factor]],Tbl_ListFactores[],MATCH(D$15,Tbl_ListFactores[#Headers],0),0),"")</f>
        <v/>
      </c>
      <c r="E37" s="253"/>
      <c r="F37" s="122" t="str">
        <f ca="1">IFERROR(VLOOKUP(TblP35[[#This Row],[Nivel]],INDIRECT(VLOOKUP(TblP35[[#This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IFERROR(VLOOKUP(TblP35[[#This Row],[Factor]],Tbl_ListFactores[],MATCH(B$15,Tbl_ListFactores[#Headers],0),0),"")</f>
        <v>zz</v>
      </c>
      <c r="C38" s="122" t="str">
        <f>IFERROR(VLOOKUP(TblP35[[#This Row],[Factor]],Tbl_ListFactores[],MATCH(C$15,Tbl_ListFactores[#Headers],0),0),"")</f>
        <v/>
      </c>
      <c r="D38" s="122" t="str">
        <f>IFERROR(VLOOKUP(TblP35[[#This Row],[Factor]],Tbl_ListFactores[],MATCH(D$15,Tbl_ListFactores[#Headers],0),0),"")</f>
        <v/>
      </c>
      <c r="E38" s="253"/>
      <c r="F38" s="122" t="str">
        <f ca="1">IFERROR(VLOOKUP(TblP35[[#This Row],[Nivel]],INDIRECT(VLOOKUP(TblP35[[#This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IFERROR(VLOOKUP(TblP35[[#This Row],[Factor]],Tbl_ListFactores[],MATCH(B$15,Tbl_ListFactores[#Headers],0),0),"")</f>
        <v>zz</v>
      </c>
      <c r="C39" s="122" t="str">
        <f>IFERROR(VLOOKUP(TblP35[[#This Row],[Factor]],Tbl_ListFactores[],MATCH(C$15,Tbl_ListFactores[#Headers],0),0),"")</f>
        <v/>
      </c>
      <c r="D39" s="122" t="str">
        <f>IFERROR(VLOOKUP(TblP35[[#This Row],[Factor]],Tbl_ListFactores[],MATCH(D$15,Tbl_ListFactores[#Headers],0),0),"")</f>
        <v/>
      </c>
      <c r="E39" s="253"/>
      <c r="F39" s="122" t="str">
        <f ca="1">IFERROR(VLOOKUP(TblP35[[#This Row],[Nivel]],INDIRECT(VLOOKUP(TblP35[[#This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IFERROR(VLOOKUP(TblP35[[#This Row],[Factor]],Tbl_ListFactores[],MATCH(B$15,Tbl_ListFactores[#Headers],0),0),"")</f>
        <v>zz</v>
      </c>
      <c r="C40" s="122" t="str">
        <f>IFERROR(VLOOKUP(TblP35[[#This Row],[Factor]],Tbl_ListFactores[],MATCH(C$15,Tbl_ListFactores[#Headers],0),0),"")</f>
        <v/>
      </c>
      <c r="D40" s="122" t="str">
        <f>IFERROR(VLOOKUP(TblP35[[#This Row],[Factor]],Tbl_ListFactores[],MATCH(D$15,Tbl_ListFactores[#Headers],0),0),"")</f>
        <v/>
      </c>
      <c r="E40" s="253"/>
      <c r="F40" s="122" t="str">
        <f ca="1">IFERROR(VLOOKUP(TblP35[[#This Row],[Nivel]],INDIRECT(VLOOKUP(TblP35[[#This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IFERROR(VLOOKUP(TblP35[[#This Row],[Factor]],Tbl_ListFactores[],MATCH(B$15,Tbl_ListFactores[#Headers],0),0),"")</f>
        <v>zz</v>
      </c>
      <c r="C41" s="122" t="str">
        <f>IFERROR(VLOOKUP(TblP35[[#This Row],[Factor]],Tbl_ListFactores[],MATCH(C$15,Tbl_ListFactores[#Headers],0),0),"")</f>
        <v/>
      </c>
      <c r="D41" s="122" t="str">
        <f>IFERROR(VLOOKUP(TblP35[[#This Row],[Factor]],Tbl_ListFactores[],MATCH(D$15,Tbl_ListFactores[#Headers],0),0),"")</f>
        <v/>
      </c>
      <c r="E41" s="253"/>
      <c r="F41" s="122" t="str">
        <f ca="1">IFERROR(VLOOKUP(TblP35[[#This Row],[Nivel]],INDIRECT(VLOOKUP(TblP35[[#This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IFERROR(VLOOKUP(TblP35[[#This Row],[Factor]],Tbl_ListFactores[],MATCH(B$15,Tbl_ListFactores[#Headers],0),0),"")</f>
        <v>zz</v>
      </c>
      <c r="C42" s="122" t="str">
        <f>IFERROR(VLOOKUP(TblP35[[#This Row],[Factor]],Tbl_ListFactores[],MATCH(C$15,Tbl_ListFactores[#Headers],0),0),"")</f>
        <v/>
      </c>
      <c r="D42" s="122" t="str">
        <f>IFERROR(VLOOKUP(TblP35[[#This Row],[Factor]],Tbl_ListFactores[],MATCH(D$15,Tbl_ListFactores[#Headers],0),0),"")</f>
        <v/>
      </c>
      <c r="E42" s="253"/>
      <c r="F42" s="122" t="str">
        <f ca="1">IFERROR(VLOOKUP(TblP35[[#This Row],[Nivel]],INDIRECT(VLOOKUP(TblP35[[#This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IFERROR(VLOOKUP(TblP35[[#This Row],[Factor]],Tbl_ListFactores[],MATCH(B$15,Tbl_ListFactores[#Headers],0),0),"")</f>
        <v>zz</v>
      </c>
      <c r="C43" s="122" t="str">
        <f>IFERROR(VLOOKUP(TblP35[[#This Row],[Factor]],Tbl_ListFactores[],MATCH(C$15,Tbl_ListFactores[#Headers],0),0),"")</f>
        <v/>
      </c>
      <c r="D43" s="122" t="str">
        <f>IFERROR(VLOOKUP(TblP35[[#This Row],[Factor]],Tbl_ListFactores[],MATCH(D$15,Tbl_ListFactores[#Headers],0),0),"")</f>
        <v/>
      </c>
      <c r="E43" s="253"/>
      <c r="F43" s="122" t="str">
        <f ca="1">IFERROR(VLOOKUP(TblP35[[#This Row],[Nivel]],INDIRECT(VLOOKUP(TblP35[[#This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IFERROR(VLOOKUP(TblP35[[#This Row],[Factor]],Tbl_ListFactores[],MATCH(B$15,Tbl_ListFactores[#Headers],0),0),"")</f>
        <v>zz</v>
      </c>
      <c r="C44" s="122" t="str">
        <f>IFERROR(VLOOKUP(TblP35[[#This Row],[Factor]],Tbl_ListFactores[],MATCH(C$15,Tbl_ListFactores[#Headers],0),0),"")</f>
        <v/>
      </c>
      <c r="D44" s="122" t="str">
        <f>IFERROR(VLOOKUP(TblP35[[#This Row],[Factor]],Tbl_ListFactores[],MATCH(D$15,Tbl_ListFactores[#Headers],0),0),"")</f>
        <v/>
      </c>
      <c r="E44" s="253"/>
      <c r="F44" s="122" t="str">
        <f ca="1">IFERROR(VLOOKUP(TblP35[[#This Row],[Nivel]],INDIRECT(VLOOKUP(TblP35[[#This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IFERROR(VLOOKUP(TblP35[[#This Row],[Factor]],Tbl_ListFactores[],MATCH(B$15,Tbl_ListFactores[#Headers],0),0),"")</f>
        <v>zz</v>
      </c>
      <c r="C45" s="122" t="str">
        <f>IFERROR(VLOOKUP(TblP35[[#This Row],[Factor]],Tbl_ListFactores[],MATCH(C$15,Tbl_ListFactores[#Headers],0),0),"")</f>
        <v/>
      </c>
      <c r="D45" s="122" t="str">
        <f>IFERROR(VLOOKUP(TblP35[[#This Row],[Factor]],Tbl_ListFactores[],MATCH(D$15,Tbl_ListFactores[#Headers],0),0),"")</f>
        <v/>
      </c>
      <c r="E45" s="253"/>
      <c r="F45" s="122" t="str">
        <f ca="1">IFERROR(VLOOKUP(TblP35[[#This Row],[Nivel]],INDIRECT(VLOOKUP(TblP35[[#This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75" priority="2">
      <formula>AND($C16&lt;&gt;"",ISBLANK($E16),$D$1&lt;&gt;0)</formula>
    </cfRule>
  </conditionalFormatting>
  <conditionalFormatting sqref="B16:B45">
    <cfRule type="cellIs" dxfId="174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9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IF(AND(COUNTBLANK(TblP36[Nivel])&lt;&gt;COUNTBLANK(TblP36[Nombre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IFERROR(VLOOKUP(TblP36[[#This Row],[Factor]],Tbl_ListFactores[],MATCH(B$15,Tbl_ListFactores[#Headers],0),0),"")</f>
        <v>zz</v>
      </c>
      <c r="C16" s="122" t="str">
        <f>IFERROR(VLOOKUP(TblP36[[#This Row],[Factor]],Tbl_ListFactores[],MATCH(C$15,Tbl_ListFactores[#Headers],0),0),"")</f>
        <v/>
      </c>
      <c r="D16" s="122" t="str">
        <f>IFERROR(VLOOKUP(TblP36[[#This Row],[Factor]],Tbl_ListFactores[],MATCH(D$15,Tbl_ListFactores[#Headers],0),0),"")</f>
        <v/>
      </c>
      <c r="E16" s="253"/>
      <c r="F16" s="122" t="str">
        <f ca="1">IFERROR(VLOOKUP(TblP36[[#This Row],[Nivel]],INDIRECT(VLOOKUP(TblP36[[#This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IFERROR(VLOOKUP(TblP36[[#This Row],[Factor]],Tbl_ListFactores[],MATCH(B$15,Tbl_ListFactores[#Headers],0),0),"")</f>
        <v>zz</v>
      </c>
      <c r="C17" s="122" t="str">
        <f>IFERROR(VLOOKUP(TblP36[[#This Row],[Factor]],Tbl_ListFactores[],MATCH(C$15,Tbl_ListFactores[#Headers],0),0),"")</f>
        <v/>
      </c>
      <c r="D17" s="122" t="str">
        <f>IFERROR(VLOOKUP(TblP36[[#This Row],[Factor]],Tbl_ListFactores[],MATCH(D$15,Tbl_ListFactores[#Headers],0),0),"")</f>
        <v/>
      </c>
      <c r="E17" s="253"/>
      <c r="F17" s="122" t="str">
        <f ca="1">IFERROR(VLOOKUP(TblP36[[#This Row],[Nivel]],INDIRECT(VLOOKUP(TblP36[[#This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IFERROR(VLOOKUP(TblP36[[#This Row],[Factor]],Tbl_ListFactores[],MATCH(B$15,Tbl_ListFactores[#Headers],0),0),"")</f>
        <v>zz</v>
      </c>
      <c r="C18" s="122" t="str">
        <f>IFERROR(VLOOKUP(TblP36[[#This Row],[Factor]],Tbl_ListFactores[],MATCH(C$15,Tbl_ListFactores[#Headers],0),0),"")</f>
        <v/>
      </c>
      <c r="D18" s="122" t="str">
        <f>IFERROR(VLOOKUP(TblP36[[#This Row],[Factor]],Tbl_ListFactores[],MATCH(D$15,Tbl_ListFactores[#Headers],0),0),"")</f>
        <v/>
      </c>
      <c r="E18" s="253"/>
      <c r="F18" s="122" t="str">
        <f ca="1">IFERROR(VLOOKUP(TblP36[[#This Row],[Nivel]],INDIRECT(VLOOKUP(TblP36[[#This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IFERROR(VLOOKUP(TblP36[[#This Row],[Factor]],Tbl_ListFactores[],MATCH(B$15,Tbl_ListFactores[#Headers],0),0),"")</f>
        <v>zz</v>
      </c>
      <c r="C19" s="122" t="str">
        <f>IFERROR(VLOOKUP(TblP36[[#This Row],[Factor]],Tbl_ListFactores[],MATCH(C$15,Tbl_ListFactores[#Headers],0),0),"")</f>
        <v/>
      </c>
      <c r="D19" s="122" t="str">
        <f>IFERROR(VLOOKUP(TblP36[[#This Row],[Factor]],Tbl_ListFactores[],MATCH(D$15,Tbl_ListFactores[#Headers],0),0),"")</f>
        <v/>
      </c>
      <c r="E19" s="253"/>
      <c r="F19" s="122" t="str">
        <f ca="1">IFERROR(VLOOKUP(TblP36[[#This Row],[Nivel]],INDIRECT(VLOOKUP(TblP36[[#This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IFERROR(VLOOKUP(TblP36[[#This Row],[Factor]],Tbl_ListFactores[],MATCH(B$15,Tbl_ListFactores[#Headers],0),0),"")</f>
        <v>zz</v>
      </c>
      <c r="C20" s="122" t="str">
        <f>IFERROR(VLOOKUP(TblP36[[#This Row],[Factor]],Tbl_ListFactores[],MATCH(C$15,Tbl_ListFactores[#Headers],0),0),"")</f>
        <v/>
      </c>
      <c r="D20" s="122" t="str">
        <f>IFERROR(VLOOKUP(TblP36[[#This Row],[Factor]],Tbl_ListFactores[],MATCH(D$15,Tbl_ListFactores[#Headers],0),0),"")</f>
        <v/>
      </c>
      <c r="E20" s="253"/>
      <c r="F20" s="122" t="str">
        <f ca="1">IFERROR(VLOOKUP(TblP36[[#This Row],[Nivel]],INDIRECT(VLOOKUP(TblP36[[#This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IFERROR(VLOOKUP(TblP36[[#This Row],[Factor]],Tbl_ListFactores[],MATCH(B$15,Tbl_ListFactores[#Headers],0),0),"")</f>
        <v>zz</v>
      </c>
      <c r="C21" s="122" t="str">
        <f>IFERROR(VLOOKUP(TblP36[[#This Row],[Factor]],Tbl_ListFactores[],MATCH(C$15,Tbl_ListFactores[#Headers],0),0),"")</f>
        <v/>
      </c>
      <c r="D21" s="122" t="str">
        <f>IFERROR(VLOOKUP(TblP36[[#This Row],[Factor]],Tbl_ListFactores[],MATCH(D$15,Tbl_ListFactores[#Headers],0),0),"")</f>
        <v/>
      </c>
      <c r="E21" s="253"/>
      <c r="F21" s="122" t="str">
        <f ca="1">IFERROR(VLOOKUP(TblP36[[#This Row],[Nivel]],INDIRECT(VLOOKUP(TblP36[[#This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IFERROR(VLOOKUP(TblP36[[#This Row],[Factor]],Tbl_ListFactores[],MATCH(B$15,Tbl_ListFactores[#Headers],0),0),"")</f>
        <v>zz</v>
      </c>
      <c r="C22" s="122" t="str">
        <f>IFERROR(VLOOKUP(TblP36[[#This Row],[Factor]],Tbl_ListFactores[],MATCH(C$15,Tbl_ListFactores[#Headers],0),0),"")</f>
        <v/>
      </c>
      <c r="D22" s="122" t="str">
        <f>IFERROR(VLOOKUP(TblP36[[#This Row],[Factor]],Tbl_ListFactores[],MATCH(D$15,Tbl_ListFactores[#Headers],0),0),"")</f>
        <v/>
      </c>
      <c r="E22" s="253"/>
      <c r="F22" s="122" t="str">
        <f ca="1">IFERROR(VLOOKUP(TblP36[[#This Row],[Nivel]],INDIRECT(VLOOKUP(TblP36[[#This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IFERROR(VLOOKUP(TblP36[[#This Row],[Factor]],Tbl_ListFactores[],MATCH(B$15,Tbl_ListFactores[#Headers],0),0),"")</f>
        <v>zz</v>
      </c>
      <c r="C23" s="122" t="str">
        <f>IFERROR(VLOOKUP(TblP36[[#This Row],[Factor]],Tbl_ListFactores[],MATCH(C$15,Tbl_ListFactores[#Headers],0),0),"")</f>
        <v/>
      </c>
      <c r="D23" s="122" t="str">
        <f>IFERROR(VLOOKUP(TblP36[[#This Row],[Factor]],Tbl_ListFactores[],MATCH(D$15,Tbl_ListFactores[#Headers],0),0),"")</f>
        <v/>
      </c>
      <c r="E23" s="253"/>
      <c r="F23" s="122" t="str">
        <f ca="1">IFERROR(VLOOKUP(TblP36[[#This Row],[Nivel]],INDIRECT(VLOOKUP(TblP36[[#This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IFERROR(VLOOKUP(TblP36[[#This Row],[Factor]],Tbl_ListFactores[],MATCH(B$15,Tbl_ListFactores[#Headers],0),0),"")</f>
        <v>zz</v>
      </c>
      <c r="C24" s="122" t="str">
        <f>IFERROR(VLOOKUP(TblP36[[#This Row],[Factor]],Tbl_ListFactores[],MATCH(C$15,Tbl_ListFactores[#Headers],0),0),"")</f>
        <v/>
      </c>
      <c r="D24" s="122" t="str">
        <f>IFERROR(VLOOKUP(TblP36[[#This Row],[Factor]],Tbl_ListFactores[],MATCH(D$15,Tbl_ListFactores[#Headers],0),0),"")</f>
        <v/>
      </c>
      <c r="E24" s="253"/>
      <c r="F24" s="122" t="str">
        <f ca="1">IFERROR(VLOOKUP(TblP36[[#This Row],[Nivel]],INDIRECT(VLOOKUP(TblP36[[#This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IFERROR(VLOOKUP(TblP36[[#This Row],[Factor]],Tbl_ListFactores[],MATCH(B$15,Tbl_ListFactores[#Headers],0),0),"")</f>
        <v>zz</v>
      </c>
      <c r="C25" s="122" t="str">
        <f>IFERROR(VLOOKUP(TblP36[[#This Row],[Factor]],Tbl_ListFactores[],MATCH(C$15,Tbl_ListFactores[#Headers],0),0),"")</f>
        <v/>
      </c>
      <c r="D25" s="122" t="str">
        <f>IFERROR(VLOOKUP(TblP36[[#This Row],[Factor]],Tbl_ListFactores[],MATCH(D$15,Tbl_ListFactores[#Headers],0),0),"")</f>
        <v/>
      </c>
      <c r="E25" s="253"/>
      <c r="F25" s="122" t="str">
        <f ca="1">IFERROR(VLOOKUP(TblP36[[#This Row],[Nivel]],INDIRECT(VLOOKUP(TblP36[[#This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IFERROR(VLOOKUP(TblP36[[#This Row],[Factor]],Tbl_ListFactores[],MATCH(B$15,Tbl_ListFactores[#Headers],0),0),"")</f>
        <v>zz</v>
      </c>
      <c r="C26" s="122" t="str">
        <f>IFERROR(VLOOKUP(TblP36[[#This Row],[Factor]],Tbl_ListFactores[],MATCH(C$15,Tbl_ListFactores[#Headers],0),0),"")</f>
        <v/>
      </c>
      <c r="D26" s="122" t="str">
        <f>IFERROR(VLOOKUP(TblP36[[#This Row],[Factor]],Tbl_ListFactores[],MATCH(D$15,Tbl_ListFactores[#Headers],0),0),"")</f>
        <v/>
      </c>
      <c r="E26" s="253"/>
      <c r="F26" s="122" t="str">
        <f ca="1">IFERROR(VLOOKUP(TblP36[[#This Row],[Nivel]],INDIRECT(VLOOKUP(TblP36[[#This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IFERROR(VLOOKUP(TblP36[[#This Row],[Factor]],Tbl_ListFactores[],MATCH(B$15,Tbl_ListFactores[#Headers],0),0),"")</f>
        <v>zz</v>
      </c>
      <c r="C27" s="122" t="str">
        <f>IFERROR(VLOOKUP(TblP36[[#This Row],[Factor]],Tbl_ListFactores[],MATCH(C$15,Tbl_ListFactores[#Headers],0),0),"")</f>
        <v/>
      </c>
      <c r="D27" s="122" t="str">
        <f>IFERROR(VLOOKUP(TblP36[[#This Row],[Factor]],Tbl_ListFactores[],MATCH(D$15,Tbl_ListFactores[#Headers],0),0),"")</f>
        <v/>
      </c>
      <c r="E27" s="253"/>
      <c r="F27" s="122" t="str">
        <f ca="1">IFERROR(VLOOKUP(TblP36[[#This Row],[Nivel]],INDIRECT(VLOOKUP(TblP36[[#This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IFERROR(VLOOKUP(TblP36[[#This Row],[Factor]],Tbl_ListFactores[],MATCH(B$15,Tbl_ListFactores[#Headers],0),0),"")</f>
        <v>zz</v>
      </c>
      <c r="C28" s="122" t="str">
        <f>IFERROR(VLOOKUP(TblP36[[#This Row],[Factor]],Tbl_ListFactores[],MATCH(C$15,Tbl_ListFactores[#Headers],0),0),"")</f>
        <v/>
      </c>
      <c r="D28" s="122" t="str">
        <f>IFERROR(VLOOKUP(TblP36[[#This Row],[Factor]],Tbl_ListFactores[],MATCH(D$15,Tbl_ListFactores[#Headers],0),0),"")</f>
        <v/>
      </c>
      <c r="E28" s="253"/>
      <c r="F28" s="122" t="str">
        <f ca="1">IFERROR(VLOOKUP(TblP36[[#This Row],[Nivel]],INDIRECT(VLOOKUP(TblP36[[#This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IFERROR(VLOOKUP(TblP36[[#This Row],[Factor]],Tbl_ListFactores[],MATCH(B$15,Tbl_ListFactores[#Headers],0),0),"")</f>
        <v>zz</v>
      </c>
      <c r="C29" s="122" t="str">
        <f>IFERROR(VLOOKUP(TblP36[[#This Row],[Factor]],Tbl_ListFactores[],MATCH(C$15,Tbl_ListFactores[#Headers],0),0),"")</f>
        <v/>
      </c>
      <c r="D29" s="122" t="str">
        <f>IFERROR(VLOOKUP(TblP36[[#This Row],[Factor]],Tbl_ListFactores[],MATCH(D$15,Tbl_ListFactores[#Headers],0),0),"")</f>
        <v/>
      </c>
      <c r="E29" s="253"/>
      <c r="F29" s="122" t="str">
        <f ca="1">IFERROR(VLOOKUP(TblP36[[#This Row],[Nivel]],INDIRECT(VLOOKUP(TblP36[[#This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IFERROR(VLOOKUP(TblP36[[#This Row],[Factor]],Tbl_ListFactores[],MATCH(B$15,Tbl_ListFactores[#Headers],0),0),"")</f>
        <v>zz</v>
      </c>
      <c r="C30" s="122" t="str">
        <f>IFERROR(VLOOKUP(TblP36[[#This Row],[Factor]],Tbl_ListFactores[],MATCH(C$15,Tbl_ListFactores[#Headers],0),0),"")</f>
        <v/>
      </c>
      <c r="D30" s="122" t="str">
        <f>IFERROR(VLOOKUP(TblP36[[#This Row],[Factor]],Tbl_ListFactores[],MATCH(D$15,Tbl_ListFactores[#Headers],0),0),"")</f>
        <v/>
      </c>
      <c r="E30" s="253"/>
      <c r="F30" s="122" t="str">
        <f ca="1">IFERROR(VLOOKUP(TblP36[[#This Row],[Nivel]],INDIRECT(VLOOKUP(TblP36[[#This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IFERROR(VLOOKUP(TblP36[[#This Row],[Factor]],Tbl_ListFactores[],MATCH(B$15,Tbl_ListFactores[#Headers],0),0),"")</f>
        <v>zz</v>
      </c>
      <c r="C31" s="122" t="str">
        <f>IFERROR(VLOOKUP(TblP36[[#This Row],[Factor]],Tbl_ListFactores[],MATCH(C$15,Tbl_ListFactores[#Headers],0),0),"")</f>
        <v/>
      </c>
      <c r="D31" s="122" t="str">
        <f>IFERROR(VLOOKUP(TblP36[[#This Row],[Factor]],Tbl_ListFactores[],MATCH(D$15,Tbl_ListFactores[#Headers],0),0),"")</f>
        <v/>
      </c>
      <c r="E31" s="253"/>
      <c r="F31" s="122" t="str">
        <f ca="1">IFERROR(VLOOKUP(TblP36[[#This Row],[Nivel]],INDIRECT(VLOOKUP(TblP36[[#This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IFERROR(VLOOKUP(TblP36[[#This Row],[Factor]],Tbl_ListFactores[],MATCH(B$15,Tbl_ListFactores[#Headers],0),0),"")</f>
        <v>zz</v>
      </c>
      <c r="C32" s="122" t="str">
        <f>IFERROR(VLOOKUP(TblP36[[#This Row],[Factor]],Tbl_ListFactores[],MATCH(C$15,Tbl_ListFactores[#Headers],0),0),"")</f>
        <v/>
      </c>
      <c r="D32" s="122" t="str">
        <f>IFERROR(VLOOKUP(TblP36[[#This Row],[Factor]],Tbl_ListFactores[],MATCH(D$15,Tbl_ListFactores[#Headers],0),0),"")</f>
        <v/>
      </c>
      <c r="E32" s="253"/>
      <c r="F32" s="122" t="str">
        <f ca="1">IFERROR(VLOOKUP(TblP36[[#This Row],[Nivel]],INDIRECT(VLOOKUP(TblP36[[#This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IFERROR(VLOOKUP(TblP36[[#This Row],[Factor]],Tbl_ListFactores[],MATCH(B$15,Tbl_ListFactores[#Headers],0),0),"")</f>
        <v>zz</v>
      </c>
      <c r="C33" s="122" t="str">
        <f>IFERROR(VLOOKUP(TblP36[[#This Row],[Factor]],Tbl_ListFactores[],MATCH(C$15,Tbl_ListFactores[#Headers],0),0),"")</f>
        <v/>
      </c>
      <c r="D33" s="122" t="str">
        <f>IFERROR(VLOOKUP(TblP36[[#This Row],[Factor]],Tbl_ListFactores[],MATCH(D$15,Tbl_ListFactores[#Headers],0),0),"")</f>
        <v/>
      </c>
      <c r="E33" s="253"/>
      <c r="F33" s="122" t="str">
        <f ca="1">IFERROR(VLOOKUP(TblP36[[#This Row],[Nivel]],INDIRECT(VLOOKUP(TblP36[[#This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IFERROR(VLOOKUP(TblP36[[#This Row],[Factor]],Tbl_ListFactores[],MATCH(B$15,Tbl_ListFactores[#Headers],0),0),"")</f>
        <v>zz</v>
      </c>
      <c r="C34" s="122" t="str">
        <f>IFERROR(VLOOKUP(TblP36[[#This Row],[Factor]],Tbl_ListFactores[],MATCH(C$15,Tbl_ListFactores[#Headers],0),0),"")</f>
        <v/>
      </c>
      <c r="D34" s="122" t="str">
        <f>IFERROR(VLOOKUP(TblP36[[#This Row],[Factor]],Tbl_ListFactores[],MATCH(D$15,Tbl_ListFactores[#Headers],0),0),"")</f>
        <v/>
      </c>
      <c r="E34" s="253"/>
      <c r="F34" s="122" t="str">
        <f ca="1">IFERROR(VLOOKUP(TblP36[[#This Row],[Nivel]],INDIRECT(VLOOKUP(TblP36[[#This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IFERROR(VLOOKUP(TblP36[[#This Row],[Factor]],Tbl_ListFactores[],MATCH(B$15,Tbl_ListFactores[#Headers],0),0),"")</f>
        <v>zz</v>
      </c>
      <c r="C35" s="122" t="str">
        <f>IFERROR(VLOOKUP(TblP36[[#This Row],[Factor]],Tbl_ListFactores[],MATCH(C$15,Tbl_ListFactores[#Headers],0),0),"")</f>
        <v/>
      </c>
      <c r="D35" s="122" t="str">
        <f>IFERROR(VLOOKUP(TblP36[[#This Row],[Factor]],Tbl_ListFactores[],MATCH(D$15,Tbl_ListFactores[#Headers],0),0),"")</f>
        <v/>
      </c>
      <c r="E35" s="253"/>
      <c r="F35" s="122" t="str">
        <f ca="1">IFERROR(VLOOKUP(TblP36[[#This Row],[Nivel]],INDIRECT(VLOOKUP(TblP36[[#This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IFERROR(VLOOKUP(TblP36[[#This Row],[Factor]],Tbl_ListFactores[],MATCH(B$15,Tbl_ListFactores[#Headers],0),0),"")</f>
        <v>zz</v>
      </c>
      <c r="C36" s="122" t="str">
        <f>IFERROR(VLOOKUP(TblP36[[#This Row],[Factor]],Tbl_ListFactores[],MATCH(C$15,Tbl_ListFactores[#Headers],0),0),"")</f>
        <v/>
      </c>
      <c r="D36" s="122" t="str">
        <f>IFERROR(VLOOKUP(TblP36[[#This Row],[Factor]],Tbl_ListFactores[],MATCH(D$15,Tbl_ListFactores[#Headers],0),0),"")</f>
        <v/>
      </c>
      <c r="E36" s="253"/>
      <c r="F36" s="122" t="str">
        <f ca="1">IFERROR(VLOOKUP(TblP36[[#This Row],[Nivel]],INDIRECT(VLOOKUP(TblP36[[#This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IFERROR(VLOOKUP(TblP36[[#This Row],[Factor]],Tbl_ListFactores[],MATCH(B$15,Tbl_ListFactores[#Headers],0),0),"")</f>
        <v>zz</v>
      </c>
      <c r="C37" s="122" t="str">
        <f>IFERROR(VLOOKUP(TblP36[[#This Row],[Factor]],Tbl_ListFactores[],MATCH(C$15,Tbl_ListFactores[#Headers],0),0),"")</f>
        <v/>
      </c>
      <c r="D37" s="122" t="str">
        <f>IFERROR(VLOOKUP(TblP36[[#This Row],[Factor]],Tbl_ListFactores[],MATCH(D$15,Tbl_ListFactores[#Headers],0),0),"")</f>
        <v/>
      </c>
      <c r="E37" s="253"/>
      <c r="F37" s="122" t="str">
        <f ca="1">IFERROR(VLOOKUP(TblP36[[#This Row],[Nivel]],INDIRECT(VLOOKUP(TblP36[[#This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IFERROR(VLOOKUP(TblP36[[#This Row],[Factor]],Tbl_ListFactores[],MATCH(B$15,Tbl_ListFactores[#Headers],0),0),"")</f>
        <v>zz</v>
      </c>
      <c r="C38" s="122" t="str">
        <f>IFERROR(VLOOKUP(TblP36[[#This Row],[Factor]],Tbl_ListFactores[],MATCH(C$15,Tbl_ListFactores[#Headers],0),0),"")</f>
        <v/>
      </c>
      <c r="D38" s="122" t="str">
        <f>IFERROR(VLOOKUP(TblP36[[#This Row],[Factor]],Tbl_ListFactores[],MATCH(D$15,Tbl_ListFactores[#Headers],0),0),"")</f>
        <v/>
      </c>
      <c r="E38" s="253"/>
      <c r="F38" s="122" t="str">
        <f ca="1">IFERROR(VLOOKUP(TblP36[[#This Row],[Nivel]],INDIRECT(VLOOKUP(TblP36[[#This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IFERROR(VLOOKUP(TblP36[[#This Row],[Factor]],Tbl_ListFactores[],MATCH(B$15,Tbl_ListFactores[#Headers],0),0),"")</f>
        <v>zz</v>
      </c>
      <c r="C39" s="122" t="str">
        <f>IFERROR(VLOOKUP(TblP36[[#This Row],[Factor]],Tbl_ListFactores[],MATCH(C$15,Tbl_ListFactores[#Headers],0),0),"")</f>
        <v/>
      </c>
      <c r="D39" s="122" t="str">
        <f>IFERROR(VLOOKUP(TblP36[[#This Row],[Factor]],Tbl_ListFactores[],MATCH(D$15,Tbl_ListFactores[#Headers],0),0),"")</f>
        <v/>
      </c>
      <c r="E39" s="253"/>
      <c r="F39" s="122" t="str">
        <f ca="1">IFERROR(VLOOKUP(TblP36[[#This Row],[Nivel]],INDIRECT(VLOOKUP(TblP36[[#This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IFERROR(VLOOKUP(TblP36[[#This Row],[Factor]],Tbl_ListFactores[],MATCH(B$15,Tbl_ListFactores[#Headers],0),0),"")</f>
        <v>zz</v>
      </c>
      <c r="C40" s="122" t="str">
        <f>IFERROR(VLOOKUP(TblP36[[#This Row],[Factor]],Tbl_ListFactores[],MATCH(C$15,Tbl_ListFactores[#Headers],0),0),"")</f>
        <v/>
      </c>
      <c r="D40" s="122" t="str">
        <f>IFERROR(VLOOKUP(TblP36[[#This Row],[Factor]],Tbl_ListFactores[],MATCH(D$15,Tbl_ListFactores[#Headers],0),0),"")</f>
        <v/>
      </c>
      <c r="E40" s="253"/>
      <c r="F40" s="122" t="str">
        <f ca="1">IFERROR(VLOOKUP(TblP36[[#This Row],[Nivel]],INDIRECT(VLOOKUP(TblP36[[#This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IFERROR(VLOOKUP(TblP36[[#This Row],[Factor]],Tbl_ListFactores[],MATCH(B$15,Tbl_ListFactores[#Headers],0),0),"")</f>
        <v>zz</v>
      </c>
      <c r="C41" s="122" t="str">
        <f>IFERROR(VLOOKUP(TblP36[[#This Row],[Factor]],Tbl_ListFactores[],MATCH(C$15,Tbl_ListFactores[#Headers],0),0),"")</f>
        <v/>
      </c>
      <c r="D41" s="122" t="str">
        <f>IFERROR(VLOOKUP(TblP36[[#This Row],[Factor]],Tbl_ListFactores[],MATCH(D$15,Tbl_ListFactores[#Headers],0),0),"")</f>
        <v/>
      </c>
      <c r="E41" s="253"/>
      <c r="F41" s="122" t="str">
        <f ca="1">IFERROR(VLOOKUP(TblP36[[#This Row],[Nivel]],INDIRECT(VLOOKUP(TblP36[[#This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IFERROR(VLOOKUP(TblP36[[#This Row],[Factor]],Tbl_ListFactores[],MATCH(B$15,Tbl_ListFactores[#Headers],0),0),"")</f>
        <v>zz</v>
      </c>
      <c r="C42" s="122" t="str">
        <f>IFERROR(VLOOKUP(TblP36[[#This Row],[Factor]],Tbl_ListFactores[],MATCH(C$15,Tbl_ListFactores[#Headers],0),0),"")</f>
        <v/>
      </c>
      <c r="D42" s="122" t="str">
        <f>IFERROR(VLOOKUP(TblP36[[#This Row],[Factor]],Tbl_ListFactores[],MATCH(D$15,Tbl_ListFactores[#Headers],0),0),"")</f>
        <v/>
      </c>
      <c r="E42" s="253"/>
      <c r="F42" s="122" t="str">
        <f ca="1">IFERROR(VLOOKUP(TblP36[[#This Row],[Nivel]],INDIRECT(VLOOKUP(TblP36[[#This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IFERROR(VLOOKUP(TblP36[[#This Row],[Factor]],Tbl_ListFactores[],MATCH(B$15,Tbl_ListFactores[#Headers],0),0),"")</f>
        <v>zz</v>
      </c>
      <c r="C43" s="122" t="str">
        <f>IFERROR(VLOOKUP(TblP36[[#This Row],[Factor]],Tbl_ListFactores[],MATCH(C$15,Tbl_ListFactores[#Headers],0),0),"")</f>
        <v/>
      </c>
      <c r="D43" s="122" t="str">
        <f>IFERROR(VLOOKUP(TblP36[[#This Row],[Factor]],Tbl_ListFactores[],MATCH(D$15,Tbl_ListFactores[#Headers],0),0),"")</f>
        <v/>
      </c>
      <c r="E43" s="253"/>
      <c r="F43" s="122" t="str">
        <f ca="1">IFERROR(VLOOKUP(TblP36[[#This Row],[Nivel]],INDIRECT(VLOOKUP(TblP36[[#This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IFERROR(VLOOKUP(TblP36[[#This Row],[Factor]],Tbl_ListFactores[],MATCH(B$15,Tbl_ListFactores[#Headers],0),0),"")</f>
        <v>zz</v>
      </c>
      <c r="C44" s="122" t="str">
        <f>IFERROR(VLOOKUP(TblP36[[#This Row],[Factor]],Tbl_ListFactores[],MATCH(C$15,Tbl_ListFactores[#Headers],0),0),"")</f>
        <v/>
      </c>
      <c r="D44" s="122" t="str">
        <f>IFERROR(VLOOKUP(TblP36[[#This Row],[Factor]],Tbl_ListFactores[],MATCH(D$15,Tbl_ListFactores[#Headers],0),0),"")</f>
        <v/>
      </c>
      <c r="E44" s="253"/>
      <c r="F44" s="122" t="str">
        <f ca="1">IFERROR(VLOOKUP(TblP36[[#This Row],[Nivel]],INDIRECT(VLOOKUP(TblP36[[#This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IFERROR(VLOOKUP(TblP36[[#This Row],[Factor]],Tbl_ListFactores[],MATCH(B$15,Tbl_ListFactores[#Headers],0),0),"")</f>
        <v>zz</v>
      </c>
      <c r="C45" s="122" t="str">
        <f>IFERROR(VLOOKUP(TblP36[[#This Row],[Factor]],Tbl_ListFactores[],MATCH(C$15,Tbl_ListFactores[#Headers],0),0),"")</f>
        <v/>
      </c>
      <c r="D45" s="122" t="str">
        <f>IFERROR(VLOOKUP(TblP36[[#This Row],[Factor]],Tbl_ListFactores[],MATCH(D$15,Tbl_ListFactores[#Headers],0),0),"")</f>
        <v/>
      </c>
      <c r="E45" s="253"/>
      <c r="F45" s="122" t="str">
        <f ca="1">IFERROR(VLOOKUP(TblP36[[#This Row],[Nivel]],INDIRECT(VLOOKUP(TblP36[[#This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64" priority="2">
      <formula>AND($C16&lt;&gt;"",ISBLANK($E16),$D$1&lt;&gt;0)</formula>
    </cfRule>
  </conditionalFormatting>
  <conditionalFormatting sqref="B16:B45">
    <cfRule type="cellIs" dxfId="163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0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102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IF(AND(COUNTBLANK(TblP37[Nivel])&lt;&gt;COUNTBLANK(TblP37[Nombre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IFERROR(VLOOKUP(TblP37[[#This Row],[Factor]],Tbl_ListFactores[],MATCH(B$15,Tbl_ListFactores[#Headers],0),0),"")</f>
        <v>zz</v>
      </c>
      <c r="C16" s="122" t="str">
        <f>IFERROR(VLOOKUP(TblP37[[#This Row],[Factor]],Tbl_ListFactores[],MATCH(C$15,Tbl_ListFactores[#Headers],0),0),"")</f>
        <v/>
      </c>
      <c r="D16" s="122" t="str">
        <f>IFERROR(VLOOKUP(TblP37[[#This Row],[Factor]],Tbl_ListFactores[],MATCH(D$15,Tbl_ListFactores[#Headers],0),0),"")</f>
        <v/>
      </c>
      <c r="E16" s="253"/>
      <c r="F16" s="122" t="str">
        <f ca="1">IFERROR(VLOOKUP(TblP37[[#This Row],[Nivel]],INDIRECT(VLOOKUP(TblP37[[#This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IFERROR(VLOOKUP(TblP37[[#This Row],[Factor]],Tbl_ListFactores[],MATCH(B$15,Tbl_ListFactores[#Headers],0),0),"")</f>
        <v>zz</v>
      </c>
      <c r="C17" s="122" t="str">
        <f>IFERROR(VLOOKUP(TblP37[[#This Row],[Factor]],Tbl_ListFactores[],MATCH(C$15,Tbl_ListFactores[#Headers],0),0),"")</f>
        <v/>
      </c>
      <c r="D17" s="122" t="str">
        <f>IFERROR(VLOOKUP(TblP37[[#This Row],[Factor]],Tbl_ListFactores[],MATCH(D$15,Tbl_ListFactores[#Headers],0),0),"")</f>
        <v/>
      </c>
      <c r="E17" s="253"/>
      <c r="F17" s="122" t="str">
        <f ca="1">IFERROR(VLOOKUP(TblP37[[#This Row],[Nivel]],INDIRECT(VLOOKUP(TblP37[[#This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IFERROR(VLOOKUP(TblP37[[#This Row],[Factor]],Tbl_ListFactores[],MATCH(B$15,Tbl_ListFactores[#Headers],0),0),"")</f>
        <v>zz</v>
      </c>
      <c r="C18" s="122" t="str">
        <f>IFERROR(VLOOKUP(TblP37[[#This Row],[Factor]],Tbl_ListFactores[],MATCH(C$15,Tbl_ListFactores[#Headers],0),0),"")</f>
        <v/>
      </c>
      <c r="D18" s="122" t="str">
        <f>IFERROR(VLOOKUP(TblP37[[#This Row],[Factor]],Tbl_ListFactores[],MATCH(D$15,Tbl_ListFactores[#Headers],0),0),"")</f>
        <v/>
      </c>
      <c r="E18" s="253"/>
      <c r="F18" s="122" t="str">
        <f ca="1">IFERROR(VLOOKUP(TblP37[[#This Row],[Nivel]],INDIRECT(VLOOKUP(TblP37[[#This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IFERROR(VLOOKUP(TblP37[[#This Row],[Factor]],Tbl_ListFactores[],MATCH(B$15,Tbl_ListFactores[#Headers],0),0),"")</f>
        <v>zz</v>
      </c>
      <c r="C19" s="122" t="str">
        <f>IFERROR(VLOOKUP(TblP37[[#This Row],[Factor]],Tbl_ListFactores[],MATCH(C$15,Tbl_ListFactores[#Headers],0),0),"")</f>
        <v/>
      </c>
      <c r="D19" s="122" t="str">
        <f>IFERROR(VLOOKUP(TblP37[[#This Row],[Factor]],Tbl_ListFactores[],MATCH(D$15,Tbl_ListFactores[#Headers],0),0),"")</f>
        <v/>
      </c>
      <c r="E19" s="253"/>
      <c r="F19" s="122" t="str">
        <f ca="1">IFERROR(VLOOKUP(TblP37[[#This Row],[Nivel]],INDIRECT(VLOOKUP(TblP37[[#This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IFERROR(VLOOKUP(TblP37[[#This Row],[Factor]],Tbl_ListFactores[],MATCH(B$15,Tbl_ListFactores[#Headers],0),0),"")</f>
        <v>zz</v>
      </c>
      <c r="C20" s="122" t="str">
        <f>IFERROR(VLOOKUP(TblP37[[#This Row],[Factor]],Tbl_ListFactores[],MATCH(C$15,Tbl_ListFactores[#Headers],0),0),"")</f>
        <v/>
      </c>
      <c r="D20" s="122" t="str">
        <f>IFERROR(VLOOKUP(TblP37[[#This Row],[Factor]],Tbl_ListFactores[],MATCH(D$15,Tbl_ListFactores[#Headers],0),0),"")</f>
        <v/>
      </c>
      <c r="E20" s="253"/>
      <c r="F20" s="122" t="str">
        <f ca="1">IFERROR(VLOOKUP(TblP37[[#This Row],[Nivel]],INDIRECT(VLOOKUP(TblP37[[#This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IFERROR(VLOOKUP(TblP37[[#This Row],[Factor]],Tbl_ListFactores[],MATCH(B$15,Tbl_ListFactores[#Headers],0),0),"")</f>
        <v>zz</v>
      </c>
      <c r="C21" s="122" t="str">
        <f>IFERROR(VLOOKUP(TblP37[[#This Row],[Factor]],Tbl_ListFactores[],MATCH(C$15,Tbl_ListFactores[#Headers],0),0),"")</f>
        <v/>
      </c>
      <c r="D21" s="122" t="str">
        <f>IFERROR(VLOOKUP(TblP37[[#This Row],[Factor]],Tbl_ListFactores[],MATCH(D$15,Tbl_ListFactores[#Headers],0),0),"")</f>
        <v/>
      </c>
      <c r="E21" s="253"/>
      <c r="F21" s="122" t="str">
        <f ca="1">IFERROR(VLOOKUP(TblP37[[#This Row],[Nivel]],INDIRECT(VLOOKUP(TblP37[[#This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IFERROR(VLOOKUP(TblP37[[#This Row],[Factor]],Tbl_ListFactores[],MATCH(B$15,Tbl_ListFactores[#Headers],0),0),"")</f>
        <v>zz</v>
      </c>
      <c r="C22" s="122" t="str">
        <f>IFERROR(VLOOKUP(TblP37[[#This Row],[Factor]],Tbl_ListFactores[],MATCH(C$15,Tbl_ListFactores[#Headers],0),0),"")</f>
        <v/>
      </c>
      <c r="D22" s="122" t="str">
        <f>IFERROR(VLOOKUP(TblP37[[#This Row],[Factor]],Tbl_ListFactores[],MATCH(D$15,Tbl_ListFactores[#Headers],0),0),"")</f>
        <v/>
      </c>
      <c r="E22" s="253"/>
      <c r="F22" s="122" t="str">
        <f ca="1">IFERROR(VLOOKUP(TblP37[[#This Row],[Nivel]],INDIRECT(VLOOKUP(TblP37[[#This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IFERROR(VLOOKUP(TblP37[[#This Row],[Factor]],Tbl_ListFactores[],MATCH(B$15,Tbl_ListFactores[#Headers],0),0),"")</f>
        <v>zz</v>
      </c>
      <c r="C23" s="122" t="str">
        <f>IFERROR(VLOOKUP(TblP37[[#This Row],[Factor]],Tbl_ListFactores[],MATCH(C$15,Tbl_ListFactores[#Headers],0),0),"")</f>
        <v/>
      </c>
      <c r="D23" s="122" t="str">
        <f>IFERROR(VLOOKUP(TblP37[[#This Row],[Factor]],Tbl_ListFactores[],MATCH(D$15,Tbl_ListFactores[#Headers],0),0),"")</f>
        <v/>
      </c>
      <c r="E23" s="253"/>
      <c r="F23" s="122" t="str">
        <f ca="1">IFERROR(VLOOKUP(TblP37[[#This Row],[Nivel]],INDIRECT(VLOOKUP(TblP37[[#This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IFERROR(VLOOKUP(TblP37[[#This Row],[Factor]],Tbl_ListFactores[],MATCH(B$15,Tbl_ListFactores[#Headers],0),0),"")</f>
        <v>zz</v>
      </c>
      <c r="C24" s="122" t="str">
        <f>IFERROR(VLOOKUP(TblP37[[#This Row],[Factor]],Tbl_ListFactores[],MATCH(C$15,Tbl_ListFactores[#Headers],0),0),"")</f>
        <v/>
      </c>
      <c r="D24" s="122" t="str">
        <f>IFERROR(VLOOKUP(TblP37[[#This Row],[Factor]],Tbl_ListFactores[],MATCH(D$15,Tbl_ListFactores[#Headers],0),0),"")</f>
        <v/>
      </c>
      <c r="E24" s="253"/>
      <c r="F24" s="122" t="str">
        <f ca="1">IFERROR(VLOOKUP(TblP37[[#This Row],[Nivel]],INDIRECT(VLOOKUP(TblP37[[#This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IFERROR(VLOOKUP(TblP37[[#This Row],[Factor]],Tbl_ListFactores[],MATCH(B$15,Tbl_ListFactores[#Headers],0),0),"")</f>
        <v>zz</v>
      </c>
      <c r="C25" s="122" t="str">
        <f>IFERROR(VLOOKUP(TblP37[[#This Row],[Factor]],Tbl_ListFactores[],MATCH(C$15,Tbl_ListFactores[#Headers],0),0),"")</f>
        <v/>
      </c>
      <c r="D25" s="122" t="str">
        <f>IFERROR(VLOOKUP(TblP37[[#This Row],[Factor]],Tbl_ListFactores[],MATCH(D$15,Tbl_ListFactores[#Headers],0),0),"")</f>
        <v/>
      </c>
      <c r="E25" s="253"/>
      <c r="F25" s="122" t="str">
        <f ca="1">IFERROR(VLOOKUP(TblP37[[#This Row],[Nivel]],INDIRECT(VLOOKUP(TblP37[[#This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IFERROR(VLOOKUP(TblP37[[#This Row],[Factor]],Tbl_ListFactores[],MATCH(B$15,Tbl_ListFactores[#Headers],0),0),"")</f>
        <v>zz</v>
      </c>
      <c r="C26" s="122" t="str">
        <f>IFERROR(VLOOKUP(TblP37[[#This Row],[Factor]],Tbl_ListFactores[],MATCH(C$15,Tbl_ListFactores[#Headers],0),0),"")</f>
        <v/>
      </c>
      <c r="D26" s="122" t="str">
        <f>IFERROR(VLOOKUP(TblP37[[#This Row],[Factor]],Tbl_ListFactores[],MATCH(D$15,Tbl_ListFactores[#Headers],0),0),"")</f>
        <v/>
      </c>
      <c r="E26" s="253"/>
      <c r="F26" s="122" t="str">
        <f ca="1">IFERROR(VLOOKUP(TblP37[[#This Row],[Nivel]],INDIRECT(VLOOKUP(TblP37[[#This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IFERROR(VLOOKUP(TblP37[[#This Row],[Factor]],Tbl_ListFactores[],MATCH(B$15,Tbl_ListFactores[#Headers],0),0),"")</f>
        <v>zz</v>
      </c>
      <c r="C27" s="122" t="str">
        <f>IFERROR(VLOOKUP(TblP37[[#This Row],[Factor]],Tbl_ListFactores[],MATCH(C$15,Tbl_ListFactores[#Headers],0),0),"")</f>
        <v/>
      </c>
      <c r="D27" s="122" t="str">
        <f>IFERROR(VLOOKUP(TblP37[[#This Row],[Factor]],Tbl_ListFactores[],MATCH(D$15,Tbl_ListFactores[#Headers],0),0),"")</f>
        <v/>
      </c>
      <c r="E27" s="253"/>
      <c r="F27" s="122" t="str">
        <f ca="1">IFERROR(VLOOKUP(TblP37[[#This Row],[Nivel]],INDIRECT(VLOOKUP(TblP37[[#This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IFERROR(VLOOKUP(TblP37[[#This Row],[Factor]],Tbl_ListFactores[],MATCH(B$15,Tbl_ListFactores[#Headers],0),0),"")</f>
        <v>zz</v>
      </c>
      <c r="C28" s="122" t="str">
        <f>IFERROR(VLOOKUP(TblP37[[#This Row],[Factor]],Tbl_ListFactores[],MATCH(C$15,Tbl_ListFactores[#Headers],0),0),"")</f>
        <v/>
      </c>
      <c r="D28" s="122" t="str">
        <f>IFERROR(VLOOKUP(TblP37[[#This Row],[Factor]],Tbl_ListFactores[],MATCH(D$15,Tbl_ListFactores[#Headers],0),0),"")</f>
        <v/>
      </c>
      <c r="E28" s="253"/>
      <c r="F28" s="122" t="str">
        <f ca="1">IFERROR(VLOOKUP(TblP37[[#This Row],[Nivel]],INDIRECT(VLOOKUP(TblP37[[#This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IFERROR(VLOOKUP(TblP37[[#This Row],[Factor]],Tbl_ListFactores[],MATCH(B$15,Tbl_ListFactores[#Headers],0),0),"")</f>
        <v>zz</v>
      </c>
      <c r="C29" s="122" t="str">
        <f>IFERROR(VLOOKUP(TblP37[[#This Row],[Factor]],Tbl_ListFactores[],MATCH(C$15,Tbl_ListFactores[#Headers],0),0),"")</f>
        <v/>
      </c>
      <c r="D29" s="122" t="str">
        <f>IFERROR(VLOOKUP(TblP37[[#This Row],[Factor]],Tbl_ListFactores[],MATCH(D$15,Tbl_ListFactores[#Headers],0),0),"")</f>
        <v/>
      </c>
      <c r="E29" s="253"/>
      <c r="F29" s="122" t="str">
        <f ca="1">IFERROR(VLOOKUP(TblP37[[#This Row],[Nivel]],INDIRECT(VLOOKUP(TblP37[[#This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IFERROR(VLOOKUP(TblP37[[#This Row],[Factor]],Tbl_ListFactores[],MATCH(B$15,Tbl_ListFactores[#Headers],0),0),"")</f>
        <v>zz</v>
      </c>
      <c r="C30" s="122" t="str">
        <f>IFERROR(VLOOKUP(TblP37[[#This Row],[Factor]],Tbl_ListFactores[],MATCH(C$15,Tbl_ListFactores[#Headers],0),0),"")</f>
        <v/>
      </c>
      <c r="D30" s="122" t="str">
        <f>IFERROR(VLOOKUP(TblP37[[#This Row],[Factor]],Tbl_ListFactores[],MATCH(D$15,Tbl_ListFactores[#Headers],0),0),"")</f>
        <v/>
      </c>
      <c r="E30" s="253"/>
      <c r="F30" s="122" t="str">
        <f ca="1">IFERROR(VLOOKUP(TblP37[[#This Row],[Nivel]],INDIRECT(VLOOKUP(TblP37[[#This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IFERROR(VLOOKUP(TblP37[[#This Row],[Factor]],Tbl_ListFactores[],MATCH(B$15,Tbl_ListFactores[#Headers],0),0),"")</f>
        <v>zz</v>
      </c>
      <c r="C31" s="122" t="str">
        <f>IFERROR(VLOOKUP(TblP37[[#This Row],[Factor]],Tbl_ListFactores[],MATCH(C$15,Tbl_ListFactores[#Headers],0),0),"")</f>
        <v/>
      </c>
      <c r="D31" s="122" t="str">
        <f>IFERROR(VLOOKUP(TblP37[[#This Row],[Factor]],Tbl_ListFactores[],MATCH(D$15,Tbl_ListFactores[#Headers],0),0),"")</f>
        <v/>
      </c>
      <c r="E31" s="253"/>
      <c r="F31" s="122" t="str">
        <f ca="1">IFERROR(VLOOKUP(TblP37[[#This Row],[Nivel]],INDIRECT(VLOOKUP(TblP37[[#This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IFERROR(VLOOKUP(TblP37[[#This Row],[Factor]],Tbl_ListFactores[],MATCH(B$15,Tbl_ListFactores[#Headers],0),0),"")</f>
        <v>zz</v>
      </c>
      <c r="C32" s="122" t="str">
        <f>IFERROR(VLOOKUP(TblP37[[#This Row],[Factor]],Tbl_ListFactores[],MATCH(C$15,Tbl_ListFactores[#Headers],0),0),"")</f>
        <v/>
      </c>
      <c r="D32" s="122" t="str">
        <f>IFERROR(VLOOKUP(TblP37[[#This Row],[Factor]],Tbl_ListFactores[],MATCH(D$15,Tbl_ListFactores[#Headers],0),0),"")</f>
        <v/>
      </c>
      <c r="E32" s="253"/>
      <c r="F32" s="122" t="str">
        <f ca="1">IFERROR(VLOOKUP(TblP37[[#This Row],[Nivel]],INDIRECT(VLOOKUP(TblP37[[#This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IFERROR(VLOOKUP(TblP37[[#This Row],[Factor]],Tbl_ListFactores[],MATCH(B$15,Tbl_ListFactores[#Headers],0),0),"")</f>
        <v>zz</v>
      </c>
      <c r="C33" s="122" t="str">
        <f>IFERROR(VLOOKUP(TblP37[[#This Row],[Factor]],Tbl_ListFactores[],MATCH(C$15,Tbl_ListFactores[#Headers],0),0),"")</f>
        <v/>
      </c>
      <c r="D33" s="122" t="str">
        <f>IFERROR(VLOOKUP(TblP37[[#This Row],[Factor]],Tbl_ListFactores[],MATCH(D$15,Tbl_ListFactores[#Headers],0),0),"")</f>
        <v/>
      </c>
      <c r="E33" s="253"/>
      <c r="F33" s="122" t="str">
        <f ca="1">IFERROR(VLOOKUP(TblP37[[#This Row],[Nivel]],INDIRECT(VLOOKUP(TblP37[[#This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IFERROR(VLOOKUP(TblP37[[#This Row],[Factor]],Tbl_ListFactores[],MATCH(B$15,Tbl_ListFactores[#Headers],0),0),"")</f>
        <v>zz</v>
      </c>
      <c r="C34" s="122" t="str">
        <f>IFERROR(VLOOKUP(TblP37[[#This Row],[Factor]],Tbl_ListFactores[],MATCH(C$15,Tbl_ListFactores[#Headers],0),0),"")</f>
        <v/>
      </c>
      <c r="D34" s="122" t="str">
        <f>IFERROR(VLOOKUP(TblP37[[#This Row],[Factor]],Tbl_ListFactores[],MATCH(D$15,Tbl_ListFactores[#Headers],0),0),"")</f>
        <v/>
      </c>
      <c r="E34" s="253"/>
      <c r="F34" s="122" t="str">
        <f ca="1">IFERROR(VLOOKUP(TblP37[[#This Row],[Nivel]],INDIRECT(VLOOKUP(TblP37[[#This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IFERROR(VLOOKUP(TblP37[[#This Row],[Factor]],Tbl_ListFactores[],MATCH(B$15,Tbl_ListFactores[#Headers],0),0),"")</f>
        <v>zz</v>
      </c>
      <c r="C35" s="122" t="str">
        <f>IFERROR(VLOOKUP(TblP37[[#This Row],[Factor]],Tbl_ListFactores[],MATCH(C$15,Tbl_ListFactores[#Headers],0),0),"")</f>
        <v/>
      </c>
      <c r="D35" s="122" t="str">
        <f>IFERROR(VLOOKUP(TblP37[[#This Row],[Factor]],Tbl_ListFactores[],MATCH(D$15,Tbl_ListFactores[#Headers],0),0),"")</f>
        <v/>
      </c>
      <c r="E35" s="253"/>
      <c r="F35" s="122" t="str">
        <f ca="1">IFERROR(VLOOKUP(TblP37[[#This Row],[Nivel]],INDIRECT(VLOOKUP(TblP37[[#This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IFERROR(VLOOKUP(TblP37[[#This Row],[Factor]],Tbl_ListFactores[],MATCH(B$15,Tbl_ListFactores[#Headers],0),0),"")</f>
        <v>zz</v>
      </c>
      <c r="C36" s="122" t="str">
        <f>IFERROR(VLOOKUP(TblP37[[#This Row],[Factor]],Tbl_ListFactores[],MATCH(C$15,Tbl_ListFactores[#Headers],0),0),"")</f>
        <v/>
      </c>
      <c r="D36" s="122" t="str">
        <f>IFERROR(VLOOKUP(TblP37[[#This Row],[Factor]],Tbl_ListFactores[],MATCH(D$15,Tbl_ListFactores[#Headers],0),0),"")</f>
        <v/>
      </c>
      <c r="E36" s="253"/>
      <c r="F36" s="122" t="str">
        <f ca="1">IFERROR(VLOOKUP(TblP37[[#This Row],[Nivel]],INDIRECT(VLOOKUP(TblP37[[#This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IFERROR(VLOOKUP(TblP37[[#This Row],[Factor]],Tbl_ListFactores[],MATCH(B$15,Tbl_ListFactores[#Headers],0),0),"")</f>
        <v>zz</v>
      </c>
      <c r="C37" s="122" t="str">
        <f>IFERROR(VLOOKUP(TblP37[[#This Row],[Factor]],Tbl_ListFactores[],MATCH(C$15,Tbl_ListFactores[#Headers],0),0),"")</f>
        <v/>
      </c>
      <c r="D37" s="122" t="str">
        <f>IFERROR(VLOOKUP(TblP37[[#This Row],[Factor]],Tbl_ListFactores[],MATCH(D$15,Tbl_ListFactores[#Headers],0),0),"")</f>
        <v/>
      </c>
      <c r="E37" s="253"/>
      <c r="F37" s="122" t="str">
        <f ca="1">IFERROR(VLOOKUP(TblP37[[#This Row],[Nivel]],INDIRECT(VLOOKUP(TblP37[[#This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IFERROR(VLOOKUP(TblP37[[#This Row],[Factor]],Tbl_ListFactores[],MATCH(B$15,Tbl_ListFactores[#Headers],0),0),"")</f>
        <v>zz</v>
      </c>
      <c r="C38" s="122" t="str">
        <f>IFERROR(VLOOKUP(TblP37[[#This Row],[Factor]],Tbl_ListFactores[],MATCH(C$15,Tbl_ListFactores[#Headers],0),0),"")</f>
        <v/>
      </c>
      <c r="D38" s="122" t="str">
        <f>IFERROR(VLOOKUP(TblP37[[#This Row],[Factor]],Tbl_ListFactores[],MATCH(D$15,Tbl_ListFactores[#Headers],0),0),"")</f>
        <v/>
      </c>
      <c r="E38" s="253"/>
      <c r="F38" s="122" t="str">
        <f ca="1">IFERROR(VLOOKUP(TblP37[[#This Row],[Nivel]],INDIRECT(VLOOKUP(TblP37[[#This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IFERROR(VLOOKUP(TblP37[[#This Row],[Factor]],Tbl_ListFactores[],MATCH(B$15,Tbl_ListFactores[#Headers],0),0),"")</f>
        <v>zz</v>
      </c>
      <c r="C39" s="122" t="str">
        <f>IFERROR(VLOOKUP(TblP37[[#This Row],[Factor]],Tbl_ListFactores[],MATCH(C$15,Tbl_ListFactores[#Headers],0),0),"")</f>
        <v/>
      </c>
      <c r="D39" s="122" t="str">
        <f>IFERROR(VLOOKUP(TblP37[[#This Row],[Factor]],Tbl_ListFactores[],MATCH(D$15,Tbl_ListFactores[#Headers],0),0),"")</f>
        <v/>
      </c>
      <c r="E39" s="253"/>
      <c r="F39" s="122" t="str">
        <f ca="1">IFERROR(VLOOKUP(TblP37[[#This Row],[Nivel]],INDIRECT(VLOOKUP(TblP37[[#This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IFERROR(VLOOKUP(TblP37[[#This Row],[Factor]],Tbl_ListFactores[],MATCH(B$15,Tbl_ListFactores[#Headers],0),0),"")</f>
        <v>zz</v>
      </c>
      <c r="C40" s="122" t="str">
        <f>IFERROR(VLOOKUP(TblP37[[#This Row],[Factor]],Tbl_ListFactores[],MATCH(C$15,Tbl_ListFactores[#Headers],0),0),"")</f>
        <v/>
      </c>
      <c r="D40" s="122" t="str">
        <f>IFERROR(VLOOKUP(TblP37[[#This Row],[Factor]],Tbl_ListFactores[],MATCH(D$15,Tbl_ListFactores[#Headers],0),0),"")</f>
        <v/>
      </c>
      <c r="E40" s="253"/>
      <c r="F40" s="122" t="str">
        <f ca="1">IFERROR(VLOOKUP(TblP37[[#This Row],[Nivel]],INDIRECT(VLOOKUP(TblP37[[#This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IFERROR(VLOOKUP(TblP37[[#This Row],[Factor]],Tbl_ListFactores[],MATCH(B$15,Tbl_ListFactores[#Headers],0),0),"")</f>
        <v>zz</v>
      </c>
      <c r="C41" s="122" t="str">
        <f>IFERROR(VLOOKUP(TblP37[[#This Row],[Factor]],Tbl_ListFactores[],MATCH(C$15,Tbl_ListFactores[#Headers],0),0),"")</f>
        <v/>
      </c>
      <c r="D41" s="122" t="str">
        <f>IFERROR(VLOOKUP(TblP37[[#This Row],[Factor]],Tbl_ListFactores[],MATCH(D$15,Tbl_ListFactores[#Headers],0),0),"")</f>
        <v/>
      </c>
      <c r="E41" s="253"/>
      <c r="F41" s="122" t="str">
        <f ca="1">IFERROR(VLOOKUP(TblP37[[#This Row],[Nivel]],INDIRECT(VLOOKUP(TblP37[[#This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IFERROR(VLOOKUP(TblP37[[#This Row],[Factor]],Tbl_ListFactores[],MATCH(B$15,Tbl_ListFactores[#Headers],0),0),"")</f>
        <v>zz</v>
      </c>
      <c r="C42" s="122" t="str">
        <f>IFERROR(VLOOKUP(TblP37[[#This Row],[Factor]],Tbl_ListFactores[],MATCH(C$15,Tbl_ListFactores[#Headers],0),0),"")</f>
        <v/>
      </c>
      <c r="D42" s="122" t="str">
        <f>IFERROR(VLOOKUP(TblP37[[#This Row],[Factor]],Tbl_ListFactores[],MATCH(D$15,Tbl_ListFactores[#Headers],0),0),"")</f>
        <v/>
      </c>
      <c r="E42" s="253"/>
      <c r="F42" s="122" t="str">
        <f ca="1">IFERROR(VLOOKUP(TblP37[[#This Row],[Nivel]],INDIRECT(VLOOKUP(TblP37[[#This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IFERROR(VLOOKUP(TblP37[[#This Row],[Factor]],Tbl_ListFactores[],MATCH(B$15,Tbl_ListFactores[#Headers],0),0),"")</f>
        <v>zz</v>
      </c>
      <c r="C43" s="122" t="str">
        <f>IFERROR(VLOOKUP(TblP37[[#This Row],[Factor]],Tbl_ListFactores[],MATCH(C$15,Tbl_ListFactores[#Headers],0),0),"")</f>
        <v/>
      </c>
      <c r="D43" s="122" t="str">
        <f>IFERROR(VLOOKUP(TblP37[[#This Row],[Factor]],Tbl_ListFactores[],MATCH(D$15,Tbl_ListFactores[#Headers],0),0),"")</f>
        <v/>
      </c>
      <c r="E43" s="253"/>
      <c r="F43" s="122" t="str">
        <f ca="1">IFERROR(VLOOKUP(TblP37[[#This Row],[Nivel]],INDIRECT(VLOOKUP(TblP37[[#This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IFERROR(VLOOKUP(TblP37[[#This Row],[Factor]],Tbl_ListFactores[],MATCH(B$15,Tbl_ListFactores[#Headers],0),0),"")</f>
        <v>zz</v>
      </c>
      <c r="C44" s="122" t="str">
        <f>IFERROR(VLOOKUP(TblP37[[#This Row],[Factor]],Tbl_ListFactores[],MATCH(C$15,Tbl_ListFactores[#Headers],0),0),"")</f>
        <v/>
      </c>
      <c r="D44" s="122" t="str">
        <f>IFERROR(VLOOKUP(TblP37[[#This Row],[Factor]],Tbl_ListFactores[],MATCH(D$15,Tbl_ListFactores[#Headers],0),0),"")</f>
        <v/>
      </c>
      <c r="E44" s="253"/>
      <c r="F44" s="122" t="str">
        <f ca="1">IFERROR(VLOOKUP(TblP37[[#This Row],[Nivel]],INDIRECT(VLOOKUP(TblP37[[#This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IFERROR(VLOOKUP(TblP37[[#This Row],[Factor]],Tbl_ListFactores[],MATCH(B$15,Tbl_ListFactores[#Headers],0),0),"")</f>
        <v>zz</v>
      </c>
      <c r="C45" s="122" t="str">
        <f>IFERROR(VLOOKUP(TblP37[[#This Row],[Factor]],Tbl_ListFactores[],MATCH(C$15,Tbl_ListFactores[#Headers],0),0),"")</f>
        <v/>
      </c>
      <c r="D45" s="122" t="str">
        <f>IFERROR(VLOOKUP(TblP37[[#This Row],[Factor]],Tbl_ListFactores[],MATCH(D$15,Tbl_ListFactores[#Headers],0),0),"")</f>
        <v/>
      </c>
      <c r="E45" s="253"/>
      <c r="F45" s="122" t="str">
        <f ca="1">IFERROR(VLOOKUP(TblP37[[#This Row],[Nivel]],INDIRECT(VLOOKUP(TblP37[[#This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53" priority="2">
      <formula>AND($C16&lt;&gt;"",ISBLANK($E16),$D$1&lt;&gt;0)</formula>
    </cfRule>
  </conditionalFormatting>
  <conditionalFormatting sqref="B16:B45">
    <cfRule type="cellIs" dxfId="152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1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103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IF(AND(COUNTBLANK(TblP38[Nivel])&lt;&gt;COUNTBLANK(TblP38[Nombre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IFERROR(VLOOKUP(TblP38[[#This Row],[Factor]],Tbl_ListFactores[],MATCH(B$15,Tbl_ListFactores[#Headers],0),0),"")</f>
        <v>zz</v>
      </c>
      <c r="C16" s="122" t="str">
        <f>IFERROR(VLOOKUP(TblP38[[#This Row],[Factor]],Tbl_ListFactores[],MATCH(C$15,Tbl_ListFactores[#Headers],0),0),"")</f>
        <v/>
      </c>
      <c r="D16" s="122" t="str">
        <f>IFERROR(VLOOKUP(TblP38[[#This Row],[Factor]],Tbl_ListFactores[],MATCH(D$15,Tbl_ListFactores[#Headers],0),0),"")</f>
        <v/>
      </c>
      <c r="E16" s="253"/>
      <c r="F16" s="122" t="str">
        <f ca="1">IFERROR(VLOOKUP(TblP38[[#This Row],[Nivel]],INDIRECT(VLOOKUP(TblP38[[#This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IFERROR(VLOOKUP(TblP38[[#This Row],[Factor]],Tbl_ListFactores[],MATCH(B$15,Tbl_ListFactores[#Headers],0),0),"")</f>
        <v>zz</v>
      </c>
      <c r="C17" s="122" t="str">
        <f>IFERROR(VLOOKUP(TblP38[[#This Row],[Factor]],Tbl_ListFactores[],MATCH(C$15,Tbl_ListFactores[#Headers],0),0),"")</f>
        <v/>
      </c>
      <c r="D17" s="122" t="str">
        <f>IFERROR(VLOOKUP(TblP38[[#This Row],[Factor]],Tbl_ListFactores[],MATCH(D$15,Tbl_ListFactores[#Headers],0),0),"")</f>
        <v/>
      </c>
      <c r="E17" s="253"/>
      <c r="F17" s="122" t="str">
        <f ca="1">IFERROR(VLOOKUP(TblP38[[#This Row],[Nivel]],INDIRECT(VLOOKUP(TblP38[[#This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IFERROR(VLOOKUP(TblP38[[#This Row],[Factor]],Tbl_ListFactores[],MATCH(B$15,Tbl_ListFactores[#Headers],0),0),"")</f>
        <v>zz</v>
      </c>
      <c r="C18" s="122" t="str">
        <f>IFERROR(VLOOKUP(TblP38[[#This Row],[Factor]],Tbl_ListFactores[],MATCH(C$15,Tbl_ListFactores[#Headers],0),0),"")</f>
        <v/>
      </c>
      <c r="D18" s="122" t="str">
        <f>IFERROR(VLOOKUP(TblP38[[#This Row],[Factor]],Tbl_ListFactores[],MATCH(D$15,Tbl_ListFactores[#Headers],0),0),"")</f>
        <v/>
      </c>
      <c r="E18" s="253"/>
      <c r="F18" s="122" t="str">
        <f ca="1">IFERROR(VLOOKUP(TblP38[[#This Row],[Nivel]],INDIRECT(VLOOKUP(TblP38[[#This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IFERROR(VLOOKUP(TblP38[[#This Row],[Factor]],Tbl_ListFactores[],MATCH(B$15,Tbl_ListFactores[#Headers],0),0),"")</f>
        <v>zz</v>
      </c>
      <c r="C19" s="122" t="str">
        <f>IFERROR(VLOOKUP(TblP38[[#This Row],[Factor]],Tbl_ListFactores[],MATCH(C$15,Tbl_ListFactores[#Headers],0),0),"")</f>
        <v/>
      </c>
      <c r="D19" s="122" t="str">
        <f>IFERROR(VLOOKUP(TblP38[[#This Row],[Factor]],Tbl_ListFactores[],MATCH(D$15,Tbl_ListFactores[#Headers],0),0),"")</f>
        <v/>
      </c>
      <c r="E19" s="253"/>
      <c r="F19" s="122" t="str">
        <f ca="1">IFERROR(VLOOKUP(TblP38[[#This Row],[Nivel]],INDIRECT(VLOOKUP(TblP38[[#This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IFERROR(VLOOKUP(TblP38[[#This Row],[Factor]],Tbl_ListFactores[],MATCH(B$15,Tbl_ListFactores[#Headers],0),0),"")</f>
        <v>zz</v>
      </c>
      <c r="C20" s="122" t="str">
        <f>IFERROR(VLOOKUP(TblP38[[#This Row],[Factor]],Tbl_ListFactores[],MATCH(C$15,Tbl_ListFactores[#Headers],0),0),"")</f>
        <v/>
      </c>
      <c r="D20" s="122" t="str">
        <f>IFERROR(VLOOKUP(TblP38[[#This Row],[Factor]],Tbl_ListFactores[],MATCH(D$15,Tbl_ListFactores[#Headers],0),0),"")</f>
        <v/>
      </c>
      <c r="E20" s="253"/>
      <c r="F20" s="122" t="str">
        <f ca="1">IFERROR(VLOOKUP(TblP38[[#This Row],[Nivel]],INDIRECT(VLOOKUP(TblP38[[#This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IFERROR(VLOOKUP(TblP38[[#This Row],[Factor]],Tbl_ListFactores[],MATCH(B$15,Tbl_ListFactores[#Headers],0),0),"")</f>
        <v>zz</v>
      </c>
      <c r="C21" s="122" t="str">
        <f>IFERROR(VLOOKUP(TblP38[[#This Row],[Factor]],Tbl_ListFactores[],MATCH(C$15,Tbl_ListFactores[#Headers],0),0),"")</f>
        <v/>
      </c>
      <c r="D21" s="122" t="str">
        <f>IFERROR(VLOOKUP(TblP38[[#This Row],[Factor]],Tbl_ListFactores[],MATCH(D$15,Tbl_ListFactores[#Headers],0),0),"")</f>
        <v/>
      </c>
      <c r="E21" s="253"/>
      <c r="F21" s="122" t="str">
        <f ca="1">IFERROR(VLOOKUP(TblP38[[#This Row],[Nivel]],INDIRECT(VLOOKUP(TblP38[[#This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IFERROR(VLOOKUP(TblP38[[#This Row],[Factor]],Tbl_ListFactores[],MATCH(B$15,Tbl_ListFactores[#Headers],0),0),"")</f>
        <v>zz</v>
      </c>
      <c r="C22" s="122" t="str">
        <f>IFERROR(VLOOKUP(TblP38[[#This Row],[Factor]],Tbl_ListFactores[],MATCH(C$15,Tbl_ListFactores[#Headers],0),0),"")</f>
        <v/>
      </c>
      <c r="D22" s="122" t="str">
        <f>IFERROR(VLOOKUP(TblP38[[#This Row],[Factor]],Tbl_ListFactores[],MATCH(D$15,Tbl_ListFactores[#Headers],0),0),"")</f>
        <v/>
      </c>
      <c r="E22" s="253"/>
      <c r="F22" s="122" t="str">
        <f ca="1">IFERROR(VLOOKUP(TblP38[[#This Row],[Nivel]],INDIRECT(VLOOKUP(TblP38[[#This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IFERROR(VLOOKUP(TblP38[[#This Row],[Factor]],Tbl_ListFactores[],MATCH(B$15,Tbl_ListFactores[#Headers],0),0),"")</f>
        <v>zz</v>
      </c>
      <c r="C23" s="122" t="str">
        <f>IFERROR(VLOOKUP(TblP38[[#This Row],[Factor]],Tbl_ListFactores[],MATCH(C$15,Tbl_ListFactores[#Headers],0),0),"")</f>
        <v/>
      </c>
      <c r="D23" s="122" t="str">
        <f>IFERROR(VLOOKUP(TblP38[[#This Row],[Factor]],Tbl_ListFactores[],MATCH(D$15,Tbl_ListFactores[#Headers],0),0),"")</f>
        <v/>
      </c>
      <c r="E23" s="253"/>
      <c r="F23" s="122" t="str">
        <f ca="1">IFERROR(VLOOKUP(TblP38[[#This Row],[Nivel]],INDIRECT(VLOOKUP(TblP38[[#This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IFERROR(VLOOKUP(TblP38[[#This Row],[Factor]],Tbl_ListFactores[],MATCH(B$15,Tbl_ListFactores[#Headers],0),0),"")</f>
        <v>zz</v>
      </c>
      <c r="C24" s="122" t="str">
        <f>IFERROR(VLOOKUP(TblP38[[#This Row],[Factor]],Tbl_ListFactores[],MATCH(C$15,Tbl_ListFactores[#Headers],0),0),"")</f>
        <v/>
      </c>
      <c r="D24" s="122" t="str">
        <f>IFERROR(VLOOKUP(TblP38[[#This Row],[Factor]],Tbl_ListFactores[],MATCH(D$15,Tbl_ListFactores[#Headers],0),0),"")</f>
        <v/>
      </c>
      <c r="E24" s="253"/>
      <c r="F24" s="122" t="str">
        <f ca="1">IFERROR(VLOOKUP(TblP38[[#This Row],[Nivel]],INDIRECT(VLOOKUP(TblP38[[#This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IFERROR(VLOOKUP(TblP38[[#This Row],[Factor]],Tbl_ListFactores[],MATCH(B$15,Tbl_ListFactores[#Headers],0),0),"")</f>
        <v>zz</v>
      </c>
      <c r="C25" s="122" t="str">
        <f>IFERROR(VLOOKUP(TblP38[[#This Row],[Factor]],Tbl_ListFactores[],MATCH(C$15,Tbl_ListFactores[#Headers],0),0),"")</f>
        <v/>
      </c>
      <c r="D25" s="122" t="str">
        <f>IFERROR(VLOOKUP(TblP38[[#This Row],[Factor]],Tbl_ListFactores[],MATCH(D$15,Tbl_ListFactores[#Headers],0),0),"")</f>
        <v/>
      </c>
      <c r="E25" s="253"/>
      <c r="F25" s="122" t="str">
        <f ca="1">IFERROR(VLOOKUP(TblP38[[#This Row],[Nivel]],INDIRECT(VLOOKUP(TblP38[[#This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IFERROR(VLOOKUP(TblP38[[#This Row],[Factor]],Tbl_ListFactores[],MATCH(B$15,Tbl_ListFactores[#Headers],0),0),"")</f>
        <v>zz</v>
      </c>
      <c r="C26" s="122" t="str">
        <f>IFERROR(VLOOKUP(TblP38[[#This Row],[Factor]],Tbl_ListFactores[],MATCH(C$15,Tbl_ListFactores[#Headers],0),0),"")</f>
        <v/>
      </c>
      <c r="D26" s="122" t="str">
        <f>IFERROR(VLOOKUP(TblP38[[#This Row],[Factor]],Tbl_ListFactores[],MATCH(D$15,Tbl_ListFactores[#Headers],0),0),"")</f>
        <v/>
      </c>
      <c r="E26" s="253"/>
      <c r="F26" s="122" t="str">
        <f ca="1">IFERROR(VLOOKUP(TblP38[[#This Row],[Nivel]],INDIRECT(VLOOKUP(TblP38[[#This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IFERROR(VLOOKUP(TblP38[[#This Row],[Factor]],Tbl_ListFactores[],MATCH(B$15,Tbl_ListFactores[#Headers],0),0),"")</f>
        <v>zz</v>
      </c>
      <c r="C27" s="122" t="str">
        <f>IFERROR(VLOOKUP(TblP38[[#This Row],[Factor]],Tbl_ListFactores[],MATCH(C$15,Tbl_ListFactores[#Headers],0),0),"")</f>
        <v/>
      </c>
      <c r="D27" s="122" t="str">
        <f>IFERROR(VLOOKUP(TblP38[[#This Row],[Factor]],Tbl_ListFactores[],MATCH(D$15,Tbl_ListFactores[#Headers],0),0),"")</f>
        <v/>
      </c>
      <c r="E27" s="253"/>
      <c r="F27" s="122" t="str">
        <f ca="1">IFERROR(VLOOKUP(TblP38[[#This Row],[Nivel]],INDIRECT(VLOOKUP(TblP38[[#This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IFERROR(VLOOKUP(TblP38[[#This Row],[Factor]],Tbl_ListFactores[],MATCH(B$15,Tbl_ListFactores[#Headers],0),0),"")</f>
        <v>zz</v>
      </c>
      <c r="C28" s="122" t="str">
        <f>IFERROR(VLOOKUP(TblP38[[#This Row],[Factor]],Tbl_ListFactores[],MATCH(C$15,Tbl_ListFactores[#Headers],0),0),"")</f>
        <v/>
      </c>
      <c r="D28" s="122" t="str">
        <f>IFERROR(VLOOKUP(TblP38[[#This Row],[Factor]],Tbl_ListFactores[],MATCH(D$15,Tbl_ListFactores[#Headers],0),0),"")</f>
        <v/>
      </c>
      <c r="E28" s="253"/>
      <c r="F28" s="122" t="str">
        <f ca="1">IFERROR(VLOOKUP(TblP38[[#This Row],[Nivel]],INDIRECT(VLOOKUP(TblP38[[#This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IFERROR(VLOOKUP(TblP38[[#This Row],[Factor]],Tbl_ListFactores[],MATCH(B$15,Tbl_ListFactores[#Headers],0),0),"")</f>
        <v>zz</v>
      </c>
      <c r="C29" s="122" t="str">
        <f>IFERROR(VLOOKUP(TblP38[[#This Row],[Factor]],Tbl_ListFactores[],MATCH(C$15,Tbl_ListFactores[#Headers],0),0),"")</f>
        <v/>
      </c>
      <c r="D29" s="122" t="str">
        <f>IFERROR(VLOOKUP(TblP38[[#This Row],[Factor]],Tbl_ListFactores[],MATCH(D$15,Tbl_ListFactores[#Headers],0),0),"")</f>
        <v/>
      </c>
      <c r="E29" s="253"/>
      <c r="F29" s="122" t="str">
        <f ca="1">IFERROR(VLOOKUP(TblP38[[#This Row],[Nivel]],INDIRECT(VLOOKUP(TblP38[[#This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IFERROR(VLOOKUP(TblP38[[#This Row],[Factor]],Tbl_ListFactores[],MATCH(B$15,Tbl_ListFactores[#Headers],0),0),"")</f>
        <v>zz</v>
      </c>
      <c r="C30" s="122" t="str">
        <f>IFERROR(VLOOKUP(TblP38[[#This Row],[Factor]],Tbl_ListFactores[],MATCH(C$15,Tbl_ListFactores[#Headers],0),0),"")</f>
        <v/>
      </c>
      <c r="D30" s="122" t="str">
        <f>IFERROR(VLOOKUP(TblP38[[#This Row],[Factor]],Tbl_ListFactores[],MATCH(D$15,Tbl_ListFactores[#Headers],0),0),"")</f>
        <v/>
      </c>
      <c r="E30" s="253"/>
      <c r="F30" s="122" t="str">
        <f ca="1">IFERROR(VLOOKUP(TblP38[[#This Row],[Nivel]],INDIRECT(VLOOKUP(TblP38[[#This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IFERROR(VLOOKUP(TblP38[[#This Row],[Factor]],Tbl_ListFactores[],MATCH(B$15,Tbl_ListFactores[#Headers],0),0),"")</f>
        <v>zz</v>
      </c>
      <c r="C31" s="122" t="str">
        <f>IFERROR(VLOOKUP(TblP38[[#This Row],[Factor]],Tbl_ListFactores[],MATCH(C$15,Tbl_ListFactores[#Headers],0),0),"")</f>
        <v/>
      </c>
      <c r="D31" s="122" t="str">
        <f>IFERROR(VLOOKUP(TblP38[[#This Row],[Factor]],Tbl_ListFactores[],MATCH(D$15,Tbl_ListFactores[#Headers],0),0),"")</f>
        <v/>
      </c>
      <c r="E31" s="253"/>
      <c r="F31" s="122" t="str">
        <f ca="1">IFERROR(VLOOKUP(TblP38[[#This Row],[Nivel]],INDIRECT(VLOOKUP(TblP38[[#This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IFERROR(VLOOKUP(TblP38[[#This Row],[Factor]],Tbl_ListFactores[],MATCH(B$15,Tbl_ListFactores[#Headers],0),0),"")</f>
        <v>zz</v>
      </c>
      <c r="C32" s="122" t="str">
        <f>IFERROR(VLOOKUP(TblP38[[#This Row],[Factor]],Tbl_ListFactores[],MATCH(C$15,Tbl_ListFactores[#Headers],0),0),"")</f>
        <v/>
      </c>
      <c r="D32" s="122" t="str">
        <f>IFERROR(VLOOKUP(TblP38[[#This Row],[Factor]],Tbl_ListFactores[],MATCH(D$15,Tbl_ListFactores[#Headers],0),0),"")</f>
        <v/>
      </c>
      <c r="E32" s="253"/>
      <c r="F32" s="122" t="str">
        <f ca="1">IFERROR(VLOOKUP(TblP38[[#This Row],[Nivel]],INDIRECT(VLOOKUP(TblP38[[#This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IFERROR(VLOOKUP(TblP38[[#This Row],[Factor]],Tbl_ListFactores[],MATCH(B$15,Tbl_ListFactores[#Headers],0),0),"")</f>
        <v>zz</v>
      </c>
      <c r="C33" s="122" t="str">
        <f>IFERROR(VLOOKUP(TblP38[[#This Row],[Factor]],Tbl_ListFactores[],MATCH(C$15,Tbl_ListFactores[#Headers],0),0),"")</f>
        <v/>
      </c>
      <c r="D33" s="122" t="str">
        <f>IFERROR(VLOOKUP(TblP38[[#This Row],[Factor]],Tbl_ListFactores[],MATCH(D$15,Tbl_ListFactores[#Headers],0),0),"")</f>
        <v/>
      </c>
      <c r="E33" s="253"/>
      <c r="F33" s="122" t="str">
        <f ca="1">IFERROR(VLOOKUP(TblP38[[#This Row],[Nivel]],INDIRECT(VLOOKUP(TblP38[[#This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IFERROR(VLOOKUP(TblP38[[#This Row],[Factor]],Tbl_ListFactores[],MATCH(B$15,Tbl_ListFactores[#Headers],0),0),"")</f>
        <v>zz</v>
      </c>
      <c r="C34" s="122" t="str">
        <f>IFERROR(VLOOKUP(TblP38[[#This Row],[Factor]],Tbl_ListFactores[],MATCH(C$15,Tbl_ListFactores[#Headers],0),0),"")</f>
        <v/>
      </c>
      <c r="D34" s="122" t="str">
        <f>IFERROR(VLOOKUP(TblP38[[#This Row],[Factor]],Tbl_ListFactores[],MATCH(D$15,Tbl_ListFactores[#Headers],0),0),"")</f>
        <v/>
      </c>
      <c r="E34" s="253"/>
      <c r="F34" s="122" t="str">
        <f ca="1">IFERROR(VLOOKUP(TblP38[[#This Row],[Nivel]],INDIRECT(VLOOKUP(TblP38[[#This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IFERROR(VLOOKUP(TblP38[[#This Row],[Factor]],Tbl_ListFactores[],MATCH(B$15,Tbl_ListFactores[#Headers],0),0),"")</f>
        <v>zz</v>
      </c>
      <c r="C35" s="122" t="str">
        <f>IFERROR(VLOOKUP(TblP38[[#This Row],[Factor]],Tbl_ListFactores[],MATCH(C$15,Tbl_ListFactores[#Headers],0),0),"")</f>
        <v/>
      </c>
      <c r="D35" s="122" t="str">
        <f>IFERROR(VLOOKUP(TblP38[[#This Row],[Factor]],Tbl_ListFactores[],MATCH(D$15,Tbl_ListFactores[#Headers],0),0),"")</f>
        <v/>
      </c>
      <c r="E35" s="253"/>
      <c r="F35" s="122" t="str">
        <f ca="1">IFERROR(VLOOKUP(TblP38[[#This Row],[Nivel]],INDIRECT(VLOOKUP(TblP38[[#This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IFERROR(VLOOKUP(TblP38[[#This Row],[Factor]],Tbl_ListFactores[],MATCH(B$15,Tbl_ListFactores[#Headers],0),0),"")</f>
        <v>zz</v>
      </c>
      <c r="C36" s="122" t="str">
        <f>IFERROR(VLOOKUP(TblP38[[#This Row],[Factor]],Tbl_ListFactores[],MATCH(C$15,Tbl_ListFactores[#Headers],0),0),"")</f>
        <v/>
      </c>
      <c r="D36" s="122" t="str">
        <f>IFERROR(VLOOKUP(TblP38[[#This Row],[Factor]],Tbl_ListFactores[],MATCH(D$15,Tbl_ListFactores[#Headers],0),0),"")</f>
        <v/>
      </c>
      <c r="E36" s="253"/>
      <c r="F36" s="122" t="str">
        <f ca="1">IFERROR(VLOOKUP(TblP38[[#This Row],[Nivel]],INDIRECT(VLOOKUP(TblP38[[#This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IFERROR(VLOOKUP(TblP38[[#This Row],[Factor]],Tbl_ListFactores[],MATCH(B$15,Tbl_ListFactores[#Headers],0),0),"")</f>
        <v>zz</v>
      </c>
      <c r="C37" s="122" t="str">
        <f>IFERROR(VLOOKUP(TblP38[[#This Row],[Factor]],Tbl_ListFactores[],MATCH(C$15,Tbl_ListFactores[#Headers],0),0),"")</f>
        <v/>
      </c>
      <c r="D37" s="122" t="str">
        <f>IFERROR(VLOOKUP(TblP38[[#This Row],[Factor]],Tbl_ListFactores[],MATCH(D$15,Tbl_ListFactores[#Headers],0),0),"")</f>
        <v/>
      </c>
      <c r="E37" s="253"/>
      <c r="F37" s="122" t="str">
        <f ca="1">IFERROR(VLOOKUP(TblP38[[#This Row],[Nivel]],INDIRECT(VLOOKUP(TblP38[[#This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IFERROR(VLOOKUP(TblP38[[#This Row],[Factor]],Tbl_ListFactores[],MATCH(B$15,Tbl_ListFactores[#Headers],0),0),"")</f>
        <v>zz</v>
      </c>
      <c r="C38" s="122" t="str">
        <f>IFERROR(VLOOKUP(TblP38[[#This Row],[Factor]],Tbl_ListFactores[],MATCH(C$15,Tbl_ListFactores[#Headers],0),0),"")</f>
        <v/>
      </c>
      <c r="D38" s="122" t="str">
        <f>IFERROR(VLOOKUP(TblP38[[#This Row],[Factor]],Tbl_ListFactores[],MATCH(D$15,Tbl_ListFactores[#Headers],0),0),"")</f>
        <v/>
      </c>
      <c r="E38" s="253"/>
      <c r="F38" s="122" t="str">
        <f ca="1">IFERROR(VLOOKUP(TblP38[[#This Row],[Nivel]],INDIRECT(VLOOKUP(TblP38[[#This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IFERROR(VLOOKUP(TblP38[[#This Row],[Factor]],Tbl_ListFactores[],MATCH(B$15,Tbl_ListFactores[#Headers],0),0),"")</f>
        <v>zz</v>
      </c>
      <c r="C39" s="122" t="str">
        <f>IFERROR(VLOOKUP(TblP38[[#This Row],[Factor]],Tbl_ListFactores[],MATCH(C$15,Tbl_ListFactores[#Headers],0),0),"")</f>
        <v/>
      </c>
      <c r="D39" s="122" t="str">
        <f>IFERROR(VLOOKUP(TblP38[[#This Row],[Factor]],Tbl_ListFactores[],MATCH(D$15,Tbl_ListFactores[#Headers],0),0),"")</f>
        <v/>
      </c>
      <c r="E39" s="253"/>
      <c r="F39" s="122" t="str">
        <f ca="1">IFERROR(VLOOKUP(TblP38[[#This Row],[Nivel]],INDIRECT(VLOOKUP(TblP38[[#This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IFERROR(VLOOKUP(TblP38[[#This Row],[Factor]],Tbl_ListFactores[],MATCH(B$15,Tbl_ListFactores[#Headers],0),0),"")</f>
        <v>zz</v>
      </c>
      <c r="C40" s="122" t="str">
        <f>IFERROR(VLOOKUP(TblP38[[#This Row],[Factor]],Tbl_ListFactores[],MATCH(C$15,Tbl_ListFactores[#Headers],0),0),"")</f>
        <v/>
      </c>
      <c r="D40" s="122" t="str">
        <f>IFERROR(VLOOKUP(TblP38[[#This Row],[Factor]],Tbl_ListFactores[],MATCH(D$15,Tbl_ListFactores[#Headers],0),0),"")</f>
        <v/>
      </c>
      <c r="E40" s="253"/>
      <c r="F40" s="122" t="str">
        <f ca="1">IFERROR(VLOOKUP(TblP38[[#This Row],[Nivel]],INDIRECT(VLOOKUP(TblP38[[#This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IFERROR(VLOOKUP(TblP38[[#This Row],[Factor]],Tbl_ListFactores[],MATCH(B$15,Tbl_ListFactores[#Headers],0),0),"")</f>
        <v>zz</v>
      </c>
      <c r="C41" s="122" t="str">
        <f>IFERROR(VLOOKUP(TblP38[[#This Row],[Factor]],Tbl_ListFactores[],MATCH(C$15,Tbl_ListFactores[#Headers],0),0),"")</f>
        <v/>
      </c>
      <c r="D41" s="122" t="str">
        <f>IFERROR(VLOOKUP(TblP38[[#This Row],[Factor]],Tbl_ListFactores[],MATCH(D$15,Tbl_ListFactores[#Headers],0),0),"")</f>
        <v/>
      </c>
      <c r="E41" s="253"/>
      <c r="F41" s="122" t="str">
        <f ca="1">IFERROR(VLOOKUP(TblP38[[#This Row],[Nivel]],INDIRECT(VLOOKUP(TblP38[[#This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IFERROR(VLOOKUP(TblP38[[#This Row],[Factor]],Tbl_ListFactores[],MATCH(B$15,Tbl_ListFactores[#Headers],0),0),"")</f>
        <v>zz</v>
      </c>
      <c r="C42" s="122" t="str">
        <f>IFERROR(VLOOKUP(TblP38[[#This Row],[Factor]],Tbl_ListFactores[],MATCH(C$15,Tbl_ListFactores[#Headers],0),0),"")</f>
        <v/>
      </c>
      <c r="D42" s="122" t="str">
        <f>IFERROR(VLOOKUP(TblP38[[#This Row],[Factor]],Tbl_ListFactores[],MATCH(D$15,Tbl_ListFactores[#Headers],0),0),"")</f>
        <v/>
      </c>
      <c r="E42" s="253"/>
      <c r="F42" s="122" t="str">
        <f ca="1">IFERROR(VLOOKUP(TblP38[[#This Row],[Nivel]],INDIRECT(VLOOKUP(TblP38[[#This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IFERROR(VLOOKUP(TblP38[[#This Row],[Factor]],Tbl_ListFactores[],MATCH(B$15,Tbl_ListFactores[#Headers],0),0),"")</f>
        <v>zz</v>
      </c>
      <c r="C43" s="122" t="str">
        <f>IFERROR(VLOOKUP(TblP38[[#This Row],[Factor]],Tbl_ListFactores[],MATCH(C$15,Tbl_ListFactores[#Headers],0),0),"")</f>
        <v/>
      </c>
      <c r="D43" s="122" t="str">
        <f>IFERROR(VLOOKUP(TblP38[[#This Row],[Factor]],Tbl_ListFactores[],MATCH(D$15,Tbl_ListFactores[#Headers],0),0),"")</f>
        <v/>
      </c>
      <c r="E43" s="253"/>
      <c r="F43" s="122" t="str">
        <f ca="1">IFERROR(VLOOKUP(TblP38[[#This Row],[Nivel]],INDIRECT(VLOOKUP(TblP38[[#This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IFERROR(VLOOKUP(TblP38[[#This Row],[Factor]],Tbl_ListFactores[],MATCH(B$15,Tbl_ListFactores[#Headers],0),0),"")</f>
        <v>zz</v>
      </c>
      <c r="C44" s="122" t="str">
        <f>IFERROR(VLOOKUP(TblP38[[#This Row],[Factor]],Tbl_ListFactores[],MATCH(C$15,Tbl_ListFactores[#Headers],0),0),"")</f>
        <v/>
      </c>
      <c r="D44" s="122" t="str">
        <f>IFERROR(VLOOKUP(TblP38[[#This Row],[Factor]],Tbl_ListFactores[],MATCH(D$15,Tbl_ListFactores[#Headers],0),0),"")</f>
        <v/>
      </c>
      <c r="E44" s="253"/>
      <c r="F44" s="122" t="str">
        <f ca="1">IFERROR(VLOOKUP(TblP38[[#This Row],[Nivel]],INDIRECT(VLOOKUP(TblP38[[#This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IFERROR(VLOOKUP(TblP38[[#This Row],[Factor]],Tbl_ListFactores[],MATCH(B$15,Tbl_ListFactores[#Headers],0),0),"")</f>
        <v>zz</v>
      </c>
      <c r="C45" s="122" t="str">
        <f>IFERROR(VLOOKUP(TblP38[[#This Row],[Factor]],Tbl_ListFactores[],MATCH(C$15,Tbl_ListFactores[#Headers],0),0),"")</f>
        <v/>
      </c>
      <c r="D45" s="122" t="str">
        <f>IFERROR(VLOOKUP(TblP38[[#This Row],[Factor]],Tbl_ListFactores[],MATCH(D$15,Tbl_ListFactores[#Headers],0),0),"")</f>
        <v/>
      </c>
      <c r="E45" s="253"/>
      <c r="F45" s="122" t="str">
        <f ca="1">IFERROR(VLOOKUP(TblP38[[#This Row],[Nivel]],INDIRECT(VLOOKUP(TblP38[[#This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42" priority="2">
      <formula>AND($C16&lt;&gt;"",ISBLANK($E16),$D$1&lt;&gt;0)</formula>
    </cfRule>
  </conditionalFormatting>
  <conditionalFormatting sqref="B16:B45">
    <cfRule type="cellIs" dxfId="141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2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104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IF(AND(COUNTBLANK(TblP39[Nivel])&lt;&gt;COUNTBLANK(TblP39[Nombre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IFERROR(VLOOKUP(TblP39[[#This Row],[Factor]],Tbl_ListFactores[],MATCH(B$15,Tbl_ListFactores[#Headers],0),0),"")</f>
        <v>zz</v>
      </c>
      <c r="C16" s="122" t="str">
        <f>IFERROR(VLOOKUP(TblP39[[#This Row],[Factor]],Tbl_ListFactores[],MATCH(C$15,Tbl_ListFactores[#Headers],0),0),"")</f>
        <v/>
      </c>
      <c r="D16" s="122" t="str">
        <f>IFERROR(VLOOKUP(TblP39[[#This Row],[Factor]],Tbl_ListFactores[],MATCH(D$15,Tbl_ListFactores[#Headers],0),0),"")</f>
        <v/>
      </c>
      <c r="E16" s="253"/>
      <c r="F16" s="122" t="str">
        <f ca="1">IFERROR(VLOOKUP(TblP39[[#This Row],[Nivel]],INDIRECT(VLOOKUP(TblP39[[#This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IFERROR(VLOOKUP(TblP39[[#This Row],[Factor]],Tbl_ListFactores[],MATCH(B$15,Tbl_ListFactores[#Headers],0),0),"")</f>
        <v>zz</v>
      </c>
      <c r="C17" s="122" t="str">
        <f>IFERROR(VLOOKUP(TblP39[[#This Row],[Factor]],Tbl_ListFactores[],MATCH(C$15,Tbl_ListFactores[#Headers],0),0),"")</f>
        <v/>
      </c>
      <c r="D17" s="122" t="str">
        <f>IFERROR(VLOOKUP(TblP39[[#This Row],[Factor]],Tbl_ListFactores[],MATCH(D$15,Tbl_ListFactores[#Headers],0),0),"")</f>
        <v/>
      </c>
      <c r="E17" s="253"/>
      <c r="F17" s="122" t="str">
        <f ca="1">IFERROR(VLOOKUP(TblP39[[#This Row],[Nivel]],INDIRECT(VLOOKUP(TblP39[[#This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IFERROR(VLOOKUP(TblP39[[#This Row],[Factor]],Tbl_ListFactores[],MATCH(B$15,Tbl_ListFactores[#Headers],0),0),"")</f>
        <v>zz</v>
      </c>
      <c r="C18" s="122" t="str">
        <f>IFERROR(VLOOKUP(TblP39[[#This Row],[Factor]],Tbl_ListFactores[],MATCH(C$15,Tbl_ListFactores[#Headers],0),0),"")</f>
        <v/>
      </c>
      <c r="D18" s="122" t="str">
        <f>IFERROR(VLOOKUP(TblP39[[#This Row],[Factor]],Tbl_ListFactores[],MATCH(D$15,Tbl_ListFactores[#Headers],0),0),"")</f>
        <v/>
      </c>
      <c r="E18" s="253"/>
      <c r="F18" s="122" t="str">
        <f ca="1">IFERROR(VLOOKUP(TblP39[[#This Row],[Nivel]],INDIRECT(VLOOKUP(TblP39[[#This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IFERROR(VLOOKUP(TblP39[[#This Row],[Factor]],Tbl_ListFactores[],MATCH(B$15,Tbl_ListFactores[#Headers],0),0),"")</f>
        <v>zz</v>
      </c>
      <c r="C19" s="122" t="str">
        <f>IFERROR(VLOOKUP(TblP39[[#This Row],[Factor]],Tbl_ListFactores[],MATCH(C$15,Tbl_ListFactores[#Headers],0),0),"")</f>
        <v/>
      </c>
      <c r="D19" s="122" t="str">
        <f>IFERROR(VLOOKUP(TblP39[[#This Row],[Factor]],Tbl_ListFactores[],MATCH(D$15,Tbl_ListFactores[#Headers],0),0),"")</f>
        <v/>
      </c>
      <c r="E19" s="253"/>
      <c r="F19" s="122" t="str">
        <f ca="1">IFERROR(VLOOKUP(TblP39[[#This Row],[Nivel]],INDIRECT(VLOOKUP(TblP39[[#This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IFERROR(VLOOKUP(TblP39[[#This Row],[Factor]],Tbl_ListFactores[],MATCH(B$15,Tbl_ListFactores[#Headers],0),0),"")</f>
        <v>zz</v>
      </c>
      <c r="C20" s="122" t="str">
        <f>IFERROR(VLOOKUP(TblP39[[#This Row],[Factor]],Tbl_ListFactores[],MATCH(C$15,Tbl_ListFactores[#Headers],0),0),"")</f>
        <v/>
      </c>
      <c r="D20" s="122" t="str">
        <f>IFERROR(VLOOKUP(TblP39[[#This Row],[Factor]],Tbl_ListFactores[],MATCH(D$15,Tbl_ListFactores[#Headers],0),0),"")</f>
        <v/>
      </c>
      <c r="E20" s="253"/>
      <c r="F20" s="122" t="str">
        <f ca="1">IFERROR(VLOOKUP(TblP39[[#This Row],[Nivel]],INDIRECT(VLOOKUP(TblP39[[#This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IFERROR(VLOOKUP(TblP39[[#This Row],[Factor]],Tbl_ListFactores[],MATCH(B$15,Tbl_ListFactores[#Headers],0),0),"")</f>
        <v>zz</v>
      </c>
      <c r="C21" s="122" t="str">
        <f>IFERROR(VLOOKUP(TblP39[[#This Row],[Factor]],Tbl_ListFactores[],MATCH(C$15,Tbl_ListFactores[#Headers],0),0),"")</f>
        <v/>
      </c>
      <c r="D21" s="122" t="str">
        <f>IFERROR(VLOOKUP(TblP39[[#This Row],[Factor]],Tbl_ListFactores[],MATCH(D$15,Tbl_ListFactores[#Headers],0),0),"")</f>
        <v/>
      </c>
      <c r="E21" s="253"/>
      <c r="F21" s="122" t="str">
        <f ca="1">IFERROR(VLOOKUP(TblP39[[#This Row],[Nivel]],INDIRECT(VLOOKUP(TblP39[[#This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IFERROR(VLOOKUP(TblP39[[#This Row],[Factor]],Tbl_ListFactores[],MATCH(B$15,Tbl_ListFactores[#Headers],0),0),"")</f>
        <v>zz</v>
      </c>
      <c r="C22" s="122" t="str">
        <f>IFERROR(VLOOKUP(TblP39[[#This Row],[Factor]],Tbl_ListFactores[],MATCH(C$15,Tbl_ListFactores[#Headers],0),0),"")</f>
        <v/>
      </c>
      <c r="D22" s="122" t="str">
        <f>IFERROR(VLOOKUP(TblP39[[#This Row],[Factor]],Tbl_ListFactores[],MATCH(D$15,Tbl_ListFactores[#Headers],0),0),"")</f>
        <v/>
      </c>
      <c r="E22" s="253"/>
      <c r="F22" s="122" t="str">
        <f ca="1">IFERROR(VLOOKUP(TblP39[[#This Row],[Nivel]],INDIRECT(VLOOKUP(TblP39[[#This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IFERROR(VLOOKUP(TblP39[[#This Row],[Factor]],Tbl_ListFactores[],MATCH(B$15,Tbl_ListFactores[#Headers],0),0),"")</f>
        <v>zz</v>
      </c>
      <c r="C23" s="122" t="str">
        <f>IFERROR(VLOOKUP(TblP39[[#This Row],[Factor]],Tbl_ListFactores[],MATCH(C$15,Tbl_ListFactores[#Headers],0),0),"")</f>
        <v/>
      </c>
      <c r="D23" s="122" t="str">
        <f>IFERROR(VLOOKUP(TblP39[[#This Row],[Factor]],Tbl_ListFactores[],MATCH(D$15,Tbl_ListFactores[#Headers],0),0),"")</f>
        <v/>
      </c>
      <c r="E23" s="253"/>
      <c r="F23" s="122" t="str">
        <f ca="1">IFERROR(VLOOKUP(TblP39[[#This Row],[Nivel]],INDIRECT(VLOOKUP(TblP39[[#This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IFERROR(VLOOKUP(TblP39[[#This Row],[Factor]],Tbl_ListFactores[],MATCH(B$15,Tbl_ListFactores[#Headers],0),0),"")</f>
        <v>zz</v>
      </c>
      <c r="C24" s="122" t="str">
        <f>IFERROR(VLOOKUP(TblP39[[#This Row],[Factor]],Tbl_ListFactores[],MATCH(C$15,Tbl_ListFactores[#Headers],0),0),"")</f>
        <v/>
      </c>
      <c r="D24" s="122" t="str">
        <f>IFERROR(VLOOKUP(TblP39[[#This Row],[Factor]],Tbl_ListFactores[],MATCH(D$15,Tbl_ListFactores[#Headers],0),0),"")</f>
        <v/>
      </c>
      <c r="E24" s="253"/>
      <c r="F24" s="122" t="str">
        <f ca="1">IFERROR(VLOOKUP(TblP39[[#This Row],[Nivel]],INDIRECT(VLOOKUP(TblP39[[#This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IFERROR(VLOOKUP(TblP39[[#This Row],[Factor]],Tbl_ListFactores[],MATCH(B$15,Tbl_ListFactores[#Headers],0),0),"")</f>
        <v>zz</v>
      </c>
      <c r="C25" s="122" t="str">
        <f>IFERROR(VLOOKUP(TblP39[[#This Row],[Factor]],Tbl_ListFactores[],MATCH(C$15,Tbl_ListFactores[#Headers],0),0),"")</f>
        <v/>
      </c>
      <c r="D25" s="122" t="str">
        <f>IFERROR(VLOOKUP(TblP39[[#This Row],[Factor]],Tbl_ListFactores[],MATCH(D$15,Tbl_ListFactores[#Headers],0),0),"")</f>
        <v/>
      </c>
      <c r="E25" s="253"/>
      <c r="F25" s="122" t="str">
        <f ca="1">IFERROR(VLOOKUP(TblP39[[#This Row],[Nivel]],INDIRECT(VLOOKUP(TblP39[[#This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IFERROR(VLOOKUP(TblP39[[#This Row],[Factor]],Tbl_ListFactores[],MATCH(B$15,Tbl_ListFactores[#Headers],0),0),"")</f>
        <v>zz</v>
      </c>
      <c r="C26" s="122" t="str">
        <f>IFERROR(VLOOKUP(TblP39[[#This Row],[Factor]],Tbl_ListFactores[],MATCH(C$15,Tbl_ListFactores[#Headers],0),0),"")</f>
        <v/>
      </c>
      <c r="D26" s="122" t="str">
        <f>IFERROR(VLOOKUP(TblP39[[#This Row],[Factor]],Tbl_ListFactores[],MATCH(D$15,Tbl_ListFactores[#Headers],0),0),"")</f>
        <v/>
      </c>
      <c r="E26" s="253"/>
      <c r="F26" s="122" t="str">
        <f ca="1">IFERROR(VLOOKUP(TblP39[[#This Row],[Nivel]],INDIRECT(VLOOKUP(TblP39[[#This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IFERROR(VLOOKUP(TblP39[[#This Row],[Factor]],Tbl_ListFactores[],MATCH(B$15,Tbl_ListFactores[#Headers],0),0),"")</f>
        <v>zz</v>
      </c>
      <c r="C27" s="122" t="str">
        <f>IFERROR(VLOOKUP(TblP39[[#This Row],[Factor]],Tbl_ListFactores[],MATCH(C$15,Tbl_ListFactores[#Headers],0),0),"")</f>
        <v/>
      </c>
      <c r="D27" s="122" t="str">
        <f>IFERROR(VLOOKUP(TblP39[[#This Row],[Factor]],Tbl_ListFactores[],MATCH(D$15,Tbl_ListFactores[#Headers],0),0),"")</f>
        <v/>
      </c>
      <c r="E27" s="253"/>
      <c r="F27" s="122" t="str">
        <f ca="1">IFERROR(VLOOKUP(TblP39[[#This Row],[Nivel]],INDIRECT(VLOOKUP(TblP39[[#This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IFERROR(VLOOKUP(TblP39[[#This Row],[Factor]],Tbl_ListFactores[],MATCH(B$15,Tbl_ListFactores[#Headers],0),0),"")</f>
        <v>zz</v>
      </c>
      <c r="C28" s="122" t="str">
        <f>IFERROR(VLOOKUP(TblP39[[#This Row],[Factor]],Tbl_ListFactores[],MATCH(C$15,Tbl_ListFactores[#Headers],0),0),"")</f>
        <v/>
      </c>
      <c r="D28" s="122" t="str">
        <f>IFERROR(VLOOKUP(TblP39[[#This Row],[Factor]],Tbl_ListFactores[],MATCH(D$15,Tbl_ListFactores[#Headers],0),0),"")</f>
        <v/>
      </c>
      <c r="E28" s="253"/>
      <c r="F28" s="122" t="str">
        <f ca="1">IFERROR(VLOOKUP(TblP39[[#This Row],[Nivel]],INDIRECT(VLOOKUP(TblP39[[#This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IFERROR(VLOOKUP(TblP39[[#This Row],[Factor]],Tbl_ListFactores[],MATCH(B$15,Tbl_ListFactores[#Headers],0),0),"")</f>
        <v>zz</v>
      </c>
      <c r="C29" s="122" t="str">
        <f>IFERROR(VLOOKUP(TblP39[[#This Row],[Factor]],Tbl_ListFactores[],MATCH(C$15,Tbl_ListFactores[#Headers],0),0),"")</f>
        <v/>
      </c>
      <c r="D29" s="122" t="str">
        <f>IFERROR(VLOOKUP(TblP39[[#This Row],[Factor]],Tbl_ListFactores[],MATCH(D$15,Tbl_ListFactores[#Headers],0),0),"")</f>
        <v/>
      </c>
      <c r="E29" s="253"/>
      <c r="F29" s="122" t="str">
        <f ca="1">IFERROR(VLOOKUP(TblP39[[#This Row],[Nivel]],INDIRECT(VLOOKUP(TblP39[[#This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IFERROR(VLOOKUP(TblP39[[#This Row],[Factor]],Tbl_ListFactores[],MATCH(B$15,Tbl_ListFactores[#Headers],0),0),"")</f>
        <v>zz</v>
      </c>
      <c r="C30" s="122" t="str">
        <f>IFERROR(VLOOKUP(TblP39[[#This Row],[Factor]],Tbl_ListFactores[],MATCH(C$15,Tbl_ListFactores[#Headers],0),0),"")</f>
        <v/>
      </c>
      <c r="D30" s="122" t="str">
        <f>IFERROR(VLOOKUP(TblP39[[#This Row],[Factor]],Tbl_ListFactores[],MATCH(D$15,Tbl_ListFactores[#Headers],0),0),"")</f>
        <v/>
      </c>
      <c r="E30" s="253"/>
      <c r="F30" s="122" t="str">
        <f ca="1">IFERROR(VLOOKUP(TblP39[[#This Row],[Nivel]],INDIRECT(VLOOKUP(TblP39[[#This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IFERROR(VLOOKUP(TblP39[[#This Row],[Factor]],Tbl_ListFactores[],MATCH(B$15,Tbl_ListFactores[#Headers],0),0),"")</f>
        <v>zz</v>
      </c>
      <c r="C31" s="122" t="str">
        <f>IFERROR(VLOOKUP(TblP39[[#This Row],[Factor]],Tbl_ListFactores[],MATCH(C$15,Tbl_ListFactores[#Headers],0),0),"")</f>
        <v/>
      </c>
      <c r="D31" s="122" t="str">
        <f>IFERROR(VLOOKUP(TblP39[[#This Row],[Factor]],Tbl_ListFactores[],MATCH(D$15,Tbl_ListFactores[#Headers],0),0),"")</f>
        <v/>
      </c>
      <c r="E31" s="253"/>
      <c r="F31" s="122" t="str">
        <f ca="1">IFERROR(VLOOKUP(TblP39[[#This Row],[Nivel]],INDIRECT(VLOOKUP(TblP39[[#This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IFERROR(VLOOKUP(TblP39[[#This Row],[Factor]],Tbl_ListFactores[],MATCH(B$15,Tbl_ListFactores[#Headers],0),0),"")</f>
        <v>zz</v>
      </c>
      <c r="C32" s="122" t="str">
        <f>IFERROR(VLOOKUP(TblP39[[#This Row],[Factor]],Tbl_ListFactores[],MATCH(C$15,Tbl_ListFactores[#Headers],0),0),"")</f>
        <v/>
      </c>
      <c r="D32" s="122" t="str">
        <f>IFERROR(VLOOKUP(TblP39[[#This Row],[Factor]],Tbl_ListFactores[],MATCH(D$15,Tbl_ListFactores[#Headers],0),0),"")</f>
        <v/>
      </c>
      <c r="E32" s="253"/>
      <c r="F32" s="122" t="str">
        <f ca="1">IFERROR(VLOOKUP(TblP39[[#This Row],[Nivel]],INDIRECT(VLOOKUP(TblP39[[#This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IFERROR(VLOOKUP(TblP39[[#This Row],[Factor]],Tbl_ListFactores[],MATCH(B$15,Tbl_ListFactores[#Headers],0),0),"")</f>
        <v>zz</v>
      </c>
      <c r="C33" s="122" t="str">
        <f>IFERROR(VLOOKUP(TblP39[[#This Row],[Factor]],Tbl_ListFactores[],MATCH(C$15,Tbl_ListFactores[#Headers],0),0),"")</f>
        <v/>
      </c>
      <c r="D33" s="122" t="str">
        <f>IFERROR(VLOOKUP(TblP39[[#This Row],[Factor]],Tbl_ListFactores[],MATCH(D$15,Tbl_ListFactores[#Headers],0),0),"")</f>
        <v/>
      </c>
      <c r="E33" s="253"/>
      <c r="F33" s="122" t="str">
        <f ca="1">IFERROR(VLOOKUP(TblP39[[#This Row],[Nivel]],INDIRECT(VLOOKUP(TblP39[[#This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IFERROR(VLOOKUP(TblP39[[#This Row],[Factor]],Tbl_ListFactores[],MATCH(B$15,Tbl_ListFactores[#Headers],0),0),"")</f>
        <v>zz</v>
      </c>
      <c r="C34" s="122" t="str">
        <f>IFERROR(VLOOKUP(TblP39[[#This Row],[Factor]],Tbl_ListFactores[],MATCH(C$15,Tbl_ListFactores[#Headers],0),0),"")</f>
        <v/>
      </c>
      <c r="D34" s="122" t="str">
        <f>IFERROR(VLOOKUP(TblP39[[#This Row],[Factor]],Tbl_ListFactores[],MATCH(D$15,Tbl_ListFactores[#Headers],0),0),"")</f>
        <v/>
      </c>
      <c r="E34" s="253"/>
      <c r="F34" s="122" t="str">
        <f ca="1">IFERROR(VLOOKUP(TblP39[[#This Row],[Nivel]],INDIRECT(VLOOKUP(TblP39[[#This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IFERROR(VLOOKUP(TblP39[[#This Row],[Factor]],Tbl_ListFactores[],MATCH(B$15,Tbl_ListFactores[#Headers],0),0),"")</f>
        <v>zz</v>
      </c>
      <c r="C35" s="122" t="str">
        <f>IFERROR(VLOOKUP(TblP39[[#This Row],[Factor]],Tbl_ListFactores[],MATCH(C$15,Tbl_ListFactores[#Headers],0),0),"")</f>
        <v/>
      </c>
      <c r="D35" s="122" t="str">
        <f>IFERROR(VLOOKUP(TblP39[[#This Row],[Factor]],Tbl_ListFactores[],MATCH(D$15,Tbl_ListFactores[#Headers],0),0),"")</f>
        <v/>
      </c>
      <c r="E35" s="253"/>
      <c r="F35" s="122" t="str">
        <f ca="1">IFERROR(VLOOKUP(TblP39[[#This Row],[Nivel]],INDIRECT(VLOOKUP(TblP39[[#This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IFERROR(VLOOKUP(TblP39[[#This Row],[Factor]],Tbl_ListFactores[],MATCH(B$15,Tbl_ListFactores[#Headers],0),0),"")</f>
        <v>zz</v>
      </c>
      <c r="C36" s="122" t="str">
        <f>IFERROR(VLOOKUP(TblP39[[#This Row],[Factor]],Tbl_ListFactores[],MATCH(C$15,Tbl_ListFactores[#Headers],0),0),"")</f>
        <v/>
      </c>
      <c r="D36" s="122" t="str">
        <f>IFERROR(VLOOKUP(TblP39[[#This Row],[Factor]],Tbl_ListFactores[],MATCH(D$15,Tbl_ListFactores[#Headers],0),0),"")</f>
        <v/>
      </c>
      <c r="E36" s="253"/>
      <c r="F36" s="122" t="str">
        <f ca="1">IFERROR(VLOOKUP(TblP39[[#This Row],[Nivel]],INDIRECT(VLOOKUP(TblP39[[#This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IFERROR(VLOOKUP(TblP39[[#This Row],[Factor]],Tbl_ListFactores[],MATCH(B$15,Tbl_ListFactores[#Headers],0),0),"")</f>
        <v>zz</v>
      </c>
      <c r="C37" s="122" t="str">
        <f>IFERROR(VLOOKUP(TblP39[[#This Row],[Factor]],Tbl_ListFactores[],MATCH(C$15,Tbl_ListFactores[#Headers],0),0),"")</f>
        <v/>
      </c>
      <c r="D37" s="122" t="str">
        <f>IFERROR(VLOOKUP(TblP39[[#This Row],[Factor]],Tbl_ListFactores[],MATCH(D$15,Tbl_ListFactores[#Headers],0),0),"")</f>
        <v/>
      </c>
      <c r="E37" s="253"/>
      <c r="F37" s="122" t="str">
        <f ca="1">IFERROR(VLOOKUP(TblP39[[#This Row],[Nivel]],INDIRECT(VLOOKUP(TblP39[[#This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IFERROR(VLOOKUP(TblP39[[#This Row],[Factor]],Tbl_ListFactores[],MATCH(B$15,Tbl_ListFactores[#Headers],0),0),"")</f>
        <v>zz</v>
      </c>
      <c r="C38" s="122" t="str">
        <f>IFERROR(VLOOKUP(TblP39[[#This Row],[Factor]],Tbl_ListFactores[],MATCH(C$15,Tbl_ListFactores[#Headers],0),0),"")</f>
        <v/>
      </c>
      <c r="D38" s="122" t="str">
        <f>IFERROR(VLOOKUP(TblP39[[#This Row],[Factor]],Tbl_ListFactores[],MATCH(D$15,Tbl_ListFactores[#Headers],0),0),"")</f>
        <v/>
      </c>
      <c r="E38" s="253"/>
      <c r="F38" s="122" t="str">
        <f ca="1">IFERROR(VLOOKUP(TblP39[[#This Row],[Nivel]],INDIRECT(VLOOKUP(TblP39[[#This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IFERROR(VLOOKUP(TblP39[[#This Row],[Factor]],Tbl_ListFactores[],MATCH(B$15,Tbl_ListFactores[#Headers],0),0),"")</f>
        <v>zz</v>
      </c>
      <c r="C39" s="122" t="str">
        <f>IFERROR(VLOOKUP(TblP39[[#This Row],[Factor]],Tbl_ListFactores[],MATCH(C$15,Tbl_ListFactores[#Headers],0),0),"")</f>
        <v/>
      </c>
      <c r="D39" s="122" t="str">
        <f>IFERROR(VLOOKUP(TblP39[[#This Row],[Factor]],Tbl_ListFactores[],MATCH(D$15,Tbl_ListFactores[#Headers],0),0),"")</f>
        <v/>
      </c>
      <c r="E39" s="253"/>
      <c r="F39" s="122" t="str">
        <f ca="1">IFERROR(VLOOKUP(TblP39[[#This Row],[Nivel]],INDIRECT(VLOOKUP(TblP39[[#This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IFERROR(VLOOKUP(TblP39[[#This Row],[Factor]],Tbl_ListFactores[],MATCH(B$15,Tbl_ListFactores[#Headers],0),0),"")</f>
        <v>zz</v>
      </c>
      <c r="C40" s="122" t="str">
        <f>IFERROR(VLOOKUP(TblP39[[#This Row],[Factor]],Tbl_ListFactores[],MATCH(C$15,Tbl_ListFactores[#Headers],0),0),"")</f>
        <v/>
      </c>
      <c r="D40" s="122" t="str">
        <f>IFERROR(VLOOKUP(TblP39[[#This Row],[Factor]],Tbl_ListFactores[],MATCH(D$15,Tbl_ListFactores[#Headers],0),0),"")</f>
        <v/>
      </c>
      <c r="E40" s="253"/>
      <c r="F40" s="122" t="str">
        <f ca="1">IFERROR(VLOOKUP(TblP39[[#This Row],[Nivel]],INDIRECT(VLOOKUP(TblP39[[#This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IFERROR(VLOOKUP(TblP39[[#This Row],[Factor]],Tbl_ListFactores[],MATCH(B$15,Tbl_ListFactores[#Headers],0),0),"")</f>
        <v>zz</v>
      </c>
      <c r="C41" s="122" t="str">
        <f>IFERROR(VLOOKUP(TblP39[[#This Row],[Factor]],Tbl_ListFactores[],MATCH(C$15,Tbl_ListFactores[#Headers],0),0),"")</f>
        <v/>
      </c>
      <c r="D41" s="122" t="str">
        <f>IFERROR(VLOOKUP(TblP39[[#This Row],[Factor]],Tbl_ListFactores[],MATCH(D$15,Tbl_ListFactores[#Headers],0),0),"")</f>
        <v/>
      </c>
      <c r="E41" s="253"/>
      <c r="F41" s="122" t="str">
        <f ca="1">IFERROR(VLOOKUP(TblP39[[#This Row],[Nivel]],INDIRECT(VLOOKUP(TblP39[[#This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IFERROR(VLOOKUP(TblP39[[#This Row],[Factor]],Tbl_ListFactores[],MATCH(B$15,Tbl_ListFactores[#Headers],0),0),"")</f>
        <v>zz</v>
      </c>
      <c r="C42" s="122" t="str">
        <f>IFERROR(VLOOKUP(TblP39[[#This Row],[Factor]],Tbl_ListFactores[],MATCH(C$15,Tbl_ListFactores[#Headers],0),0),"")</f>
        <v/>
      </c>
      <c r="D42" s="122" t="str">
        <f>IFERROR(VLOOKUP(TblP39[[#This Row],[Factor]],Tbl_ListFactores[],MATCH(D$15,Tbl_ListFactores[#Headers],0),0),"")</f>
        <v/>
      </c>
      <c r="E42" s="253"/>
      <c r="F42" s="122" t="str">
        <f ca="1">IFERROR(VLOOKUP(TblP39[[#This Row],[Nivel]],INDIRECT(VLOOKUP(TblP39[[#This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IFERROR(VLOOKUP(TblP39[[#This Row],[Factor]],Tbl_ListFactores[],MATCH(B$15,Tbl_ListFactores[#Headers],0),0),"")</f>
        <v>zz</v>
      </c>
      <c r="C43" s="122" t="str">
        <f>IFERROR(VLOOKUP(TblP39[[#This Row],[Factor]],Tbl_ListFactores[],MATCH(C$15,Tbl_ListFactores[#Headers],0),0),"")</f>
        <v/>
      </c>
      <c r="D43" s="122" t="str">
        <f>IFERROR(VLOOKUP(TblP39[[#This Row],[Factor]],Tbl_ListFactores[],MATCH(D$15,Tbl_ListFactores[#Headers],0),0),"")</f>
        <v/>
      </c>
      <c r="E43" s="253"/>
      <c r="F43" s="122" t="str">
        <f ca="1">IFERROR(VLOOKUP(TblP39[[#This Row],[Nivel]],INDIRECT(VLOOKUP(TblP39[[#This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IFERROR(VLOOKUP(TblP39[[#This Row],[Factor]],Tbl_ListFactores[],MATCH(B$15,Tbl_ListFactores[#Headers],0),0),"")</f>
        <v>zz</v>
      </c>
      <c r="C44" s="122" t="str">
        <f>IFERROR(VLOOKUP(TblP39[[#This Row],[Factor]],Tbl_ListFactores[],MATCH(C$15,Tbl_ListFactores[#Headers],0),0),"")</f>
        <v/>
      </c>
      <c r="D44" s="122" t="str">
        <f>IFERROR(VLOOKUP(TblP39[[#This Row],[Factor]],Tbl_ListFactores[],MATCH(D$15,Tbl_ListFactores[#Headers],0),0),"")</f>
        <v/>
      </c>
      <c r="E44" s="253"/>
      <c r="F44" s="122" t="str">
        <f ca="1">IFERROR(VLOOKUP(TblP39[[#This Row],[Nivel]],INDIRECT(VLOOKUP(TblP39[[#This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IFERROR(VLOOKUP(TblP39[[#This Row],[Factor]],Tbl_ListFactores[],MATCH(B$15,Tbl_ListFactores[#Headers],0),0),"")</f>
        <v>zz</v>
      </c>
      <c r="C45" s="122" t="str">
        <f>IFERROR(VLOOKUP(TblP39[[#This Row],[Factor]],Tbl_ListFactores[],MATCH(C$15,Tbl_ListFactores[#Headers],0),0),"")</f>
        <v/>
      </c>
      <c r="D45" s="122" t="str">
        <f>IFERROR(VLOOKUP(TblP39[[#This Row],[Factor]],Tbl_ListFactores[],MATCH(D$15,Tbl_ListFactores[#Headers],0),0),"")</f>
        <v/>
      </c>
      <c r="E45" s="253"/>
      <c r="F45" s="122" t="str">
        <f ca="1">IFERROR(VLOOKUP(TblP39[[#This Row],[Nivel]],INDIRECT(VLOOKUP(TblP39[[#This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31" priority="2">
      <formula>AND($C16&lt;&gt;"",ISBLANK($E16),$D$1&lt;&gt;0)</formula>
    </cfRule>
  </conditionalFormatting>
  <conditionalFormatting sqref="B16:B45">
    <cfRule type="cellIs" dxfId="130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3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105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IF(AND(COUNTBLANK(TblP40[Nivel])&lt;&gt;COUNTBLANK(TblP40[Nombre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IFERROR(VLOOKUP(TblP40[[#This Row],[Factor]],Tbl_ListFactores[],MATCH(B$15,Tbl_ListFactores[#Headers],0),0),"")</f>
        <v>zz</v>
      </c>
      <c r="C16" s="122" t="str">
        <f>IFERROR(VLOOKUP(TblP40[[#This Row],[Factor]],Tbl_ListFactores[],MATCH(C$15,Tbl_ListFactores[#Headers],0),0),"")</f>
        <v/>
      </c>
      <c r="D16" s="122" t="str">
        <f>IFERROR(VLOOKUP(TblP40[[#This Row],[Factor]],Tbl_ListFactores[],MATCH(D$15,Tbl_ListFactores[#Headers],0),0),"")</f>
        <v/>
      </c>
      <c r="E16" s="253"/>
      <c r="F16" s="122" t="str">
        <f ca="1">IFERROR(VLOOKUP(TblP40[[#This Row],[Nivel]],INDIRECT(VLOOKUP(TblP40[[#This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IFERROR(VLOOKUP(TblP40[[#This Row],[Factor]],Tbl_ListFactores[],MATCH(B$15,Tbl_ListFactores[#Headers],0),0),"")</f>
        <v>zz</v>
      </c>
      <c r="C17" s="122" t="str">
        <f>IFERROR(VLOOKUP(TblP40[[#This Row],[Factor]],Tbl_ListFactores[],MATCH(C$15,Tbl_ListFactores[#Headers],0),0),"")</f>
        <v/>
      </c>
      <c r="D17" s="122" t="str">
        <f>IFERROR(VLOOKUP(TblP40[[#This Row],[Factor]],Tbl_ListFactores[],MATCH(D$15,Tbl_ListFactores[#Headers],0),0),"")</f>
        <v/>
      </c>
      <c r="E17" s="253"/>
      <c r="F17" s="122" t="str">
        <f ca="1">IFERROR(VLOOKUP(TblP40[[#This Row],[Nivel]],INDIRECT(VLOOKUP(TblP40[[#This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IFERROR(VLOOKUP(TblP40[[#This Row],[Factor]],Tbl_ListFactores[],MATCH(B$15,Tbl_ListFactores[#Headers],0),0),"")</f>
        <v>zz</v>
      </c>
      <c r="C18" s="122" t="str">
        <f>IFERROR(VLOOKUP(TblP40[[#This Row],[Factor]],Tbl_ListFactores[],MATCH(C$15,Tbl_ListFactores[#Headers],0),0),"")</f>
        <v/>
      </c>
      <c r="D18" s="122" t="str">
        <f>IFERROR(VLOOKUP(TblP40[[#This Row],[Factor]],Tbl_ListFactores[],MATCH(D$15,Tbl_ListFactores[#Headers],0),0),"")</f>
        <v/>
      </c>
      <c r="E18" s="253"/>
      <c r="F18" s="122" t="str">
        <f ca="1">IFERROR(VLOOKUP(TblP40[[#This Row],[Nivel]],INDIRECT(VLOOKUP(TblP40[[#This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IFERROR(VLOOKUP(TblP40[[#This Row],[Factor]],Tbl_ListFactores[],MATCH(B$15,Tbl_ListFactores[#Headers],0),0),"")</f>
        <v>zz</v>
      </c>
      <c r="C19" s="122" t="str">
        <f>IFERROR(VLOOKUP(TblP40[[#This Row],[Factor]],Tbl_ListFactores[],MATCH(C$15,Tbl_ListFactores[#Headers],0),0),"")</f>
        <v/>
      </c>
      <c r="D19" s="122" t="str">
        <f>IFERROR(VLOOKUP(TblP40[[#This Row],[Factor]],Tbl_ListFactores[],MATCH(D$15,Tbl_ListFactores[#Headers],0),0),"")</f>
        <v/>
      </c>
      <c r="E19" s="253"/>
      <c r="F19" s="122" t="str">
        <f ca="1">IFERROR(VLOOKUP(TblP40[[#This Row],[Nivel]],INDIRECT(VLOOKUP(TblP40[[#This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IFERROR(VLOOKUP(TblP40[[#This Row],[Factor]],Tbl_ListFactores[],MATCH(B$15,Tbl_ListFactores[#Headers],0),0),"")</f>
        <v>zz</v>
      </c>
      <c r="C20" s="122" t="str">
        <f>IFERROR(VLOOKUP(TblP40[[#This Row],[Factor]],Tbl_ListFactores[],MATCH(C$15,Tbl_ListFactores[#Headers],0),0),"")</f>
        <v/>
      </c>
      <c r="D20" s="122" t="str">
        <f>IFERROR(VLOOKUP(TblP40[[#This Row],[Factor]],Tbl_ListFactores[],MATCH(D$15,Tbl_ListFactores[#Headers],0),0),"")</f>
        <v/>
      </c>
      <c r="E20" s="253"/>
      <c r="F20" s="122" t="str">
        <f ca="1">IFERROR(VLOOKUP(TblP40[[#This Row],[Nivel]],INDIRECT(VLOOKUP(TblP40[[#This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IFERROR(VLOOKUP(TblP40[[#This Row],[Factor]],Tbl_ListFactores[],MATCH(B$15,Tbl_ListFactores[#Headers],0),0),"")</f>
        <v>zz</v>
      </c>
      <c r="C21" s="122" t="str">
        <f>IFERROR(VLOOKUP(TblP40[[#This Row],[Factor]],Tbl_ListFactores[],MATCH(C$15,Tbl_ListFactores[#Headers],0),0),"")</f>
        <v/>
      </c>
      <c r="D21" s="122" t="str">
        <f>IFERROR(VLOOKUP(TblP40[[#This Row],[Factor]],Tbl_ListFactores[],MATCH(D$15,Tbl_ListFactores[#Headers],0),0),"")</f>
        <v/>
      </c>
      <c r="E21" s="253"/>
      <c r="F21" s="122" t="str">
        <f ca="1">IFERROR(VLOOKUP(TblP40[[#This Row],[Nivel]],INDIRECT(VLOOKUP(TblP40[[#This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IFERROR(VLOOKUP(TblP40[[#This Row],[Factor]],Tbl_ListFactores[],MATCH(B$15,Tbl_ListFactores[#Headers],0),0),"")</f>
        <v>zz</v>
      </c>
      <c r="C22" s="122" t="str">
        <f>IFERROR(VLOOKUP(TblP40[[#This Row],[Factor]],Tbl_ListFactores[],MATCH(C$15,Tbl_ListFactores[#Headers],0),0),"")</f>
        <v/>
      </c>
      <c r="D22" s="122" t="str">
        <f>IFERROR(VLOOKUP(TblP40[[#This Row],[Factor]],Tbl_ListFactores[],MATCH(D$15,Tbl_ListFactores[#Headers],0),0),"")</f>
        <v/>
      </c>
      <c r="E22" s="253"/>
      <c r="F22" s="122" t="str">
        <f ca="1">IFERROR(VLOOKUP(TblP40[[#This Row],[Nivel]],INDIRECT(VLOOKUP(TblP40[[#This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IFERROR(VLOOKUP(TblP40[[#This Row],[Factor]],Tbl_ListFactores[],MATCH(B$15,Tbl_ListFactores[#Headers],0),0),"")</f>
        <v>zz</v>
      </c>
      <c r="C23" s="122" t="str">
        <f>IFERROR(VLOOKUP(TblP40[[#This Row],[Factor]],Tbl_ListFactores[],MATCH(C$15,Tbl_ListFactores[#Headers],0),0),"")</f>
        <v/>
      </c>
      <c r="D23" s="122" t="str">
        <f>IFERROR(VLOOKUP(TblP40[[#This Row],[Factor]],Tbl_ListFactores[],MATCH(D$15,Tbl_ListFactores[#Headers],0),0),"")</f>
        <v/>
      </c>
      <c r="E23" s="253"/>
      <c r="F23" s="122" t="str">
        <f ca="1">IFERROR(VLOOKUP(TblP40[[#This Row],[Nivel]],INDIRECT(VLOOKUP(TblP40[[#This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IFERROR(VLOOKUP(TblP40[[#This Row],[Factor]],Tbl_ListFactores[],MATCH(B$15,Tbl_ListFactores[#Headers],0),0),"")</f>
        <v>zz</v>
      </c>
      <c r="C24" s="122" t="str">
        <f>IFERROR(VLOOKUP(TblP40[[#This Row],[Factor]],Tbl_ListFactores[],MATCH(C$15,Tbl_ListFactores[#Headers],0),0),"")</f>
        <v/>
      </c>
      <c r="D24" s="122" t="str">
        <f>IFERROR(VLOOKUP(TblP40[[#This Row],[Factor]],Tbl_ListFactores[],MATCH(D$15,Tbl_ListFactores[#Headers],0),0),"")</f>
        <v/>
      </c>
      <c r="E24" s="253"/>
      <c r="F24" s="122" t="str">
        <f ca="1">IFERROR(VLOOKUP(TblP40[[#This Row],[Nivel]],INDIRECT(VLOOKUP(TblP40[[#This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IFERROR(VLOOKUP(TblP40[[#This Row],[Factor]],Tbl_ListFactores[],MATCH(B$15,Tbl_ListFactores[#Headers],0),0),"")</f>
        <v>zz</v>
      </c>
      <c r="C25" s="122" t="str">
        <f>IFERROR(VLOOKUP(TblP40[[#This Row],[Factor]],Tbl_ListFactores[],MATCH(C$15,Tbl_ListFactores[#Headers],0),0),"")</f>
        <v/>
      </c>
      <c r="D25" s="122" t="str">
        <f>IFERROR(VLOOKUP(TblP40[[#This Row],[Factor]],Tbl_ListFactores[],MATCH(D$15,Tbl_ListFactores[#Headers],0),0),"")</f>
        <v/>
      </c>
      <c r="E25" s="253"/>
      <c r="F25" s="122" t="str">
        <f ca="1">IFERROR(VLOOKUP(TblP40[[#This Row],[Nivel]],INDIRECT(VLOOKUP(TblP40[[#This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IFERROR(VLOOKUP(TblP40[[#This Row],[Factor]],Tbl_ListFactores[],MATCH(B$15,Tbl_ListFactores[#Headers],0),0),"")</f>
        <v>zz</v>
      </c>
      <c r="C26" s="122" t="str">
        <f>IFERROR(VLOOKUP(TblP40[[#This Row],[Factor]],Tbl_ListFactores[],MATCH(C$15,Tbl_ListFactores[#Headers],0),0),"")</f>
        <v/>
      </c>
      <c r="D26" s="122" t="str">
        <f>IFERROR(VLOOKUP(TblP40[[#This Row],[Factor]],Tbl_ListFactores[],MATCH(D$15,Tbl_ListFactores[#Headers],0),0),"")</f>
        <v/>
      </c>
      <c r="E26" s="253"/>
      <c r="F26" s="122" t="str">
        <f ca="1">IFERROR(VLOOKUP(TblP40[[#This Row],[Nivel]],INDIRECT(VLOOKUP(TblP40[[#This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IFERROR(VLOOKUP(TblP40[[#This Row],[Factor]],Tbl_ListFactores[],MATCH(B$15,Tbl_ListFactores[#Headers],0),0),"")</f>
        <v>zz</v>
      </c>
      <c r="C27" s="122" t="str">
        <f>IFERROR(VLOOKUP(TblP40[[#This Row],[Factor]],Tbl_ListFactores[],MATCH(C$15,Tbl_ListFactores[#Headers],0),0),"")</f>
        <v/>
      </c>
      <c r="D27" s="122" t="str">
        <f>IFERROR(VLOOKUP(TblP40[[#This Row],[Factor]],Tbl_ListFactores[],MATCH(D$15,Tbl_ListFactores[#Headers],0),0),"")</f>
        <v/>
      </c>
      <c r="E27" s="253"/>
      <c r="F27" s="122" t="str">
        <f ca="1">IFERROR(VLOOKUP(TblP40[[#This Row],[Nivel]],INDIRECT(VLOOKUP(TblP40[[#This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IFERROR(VLOOKUP(TblP40[[#This Row],[Factor]],Tbl_ListFactores[],MATCH(B$15,Tbl_ListFactores[#Headers],0),0),"")</f>
        <v>zz</v>
      </c>
      <c r="C28" s="122" t="str">
        <f>IFERROR(VLOOKUP(TblP40[[#This Row],[Factor]],Tbl_ListFactores[],MATCH(C$15,Tbl_ListFactores[#Headers],0),0),"")</f>
        <v/>
      </c>
      <c r="D28" s="122" t="str">
        <f>IFERROR(VLOOKUP(TblP40[[#This Row],[Factor]],Tbl_ListFactores[],MATCH(D$15,Tbl_ListFactores[#Headers],0),0),"")</f>
        <v/>
      </c>
      <c r="E28" s="253"/>
      <c r="F28" s="122" t="str">
        <f ca="1">IFERROR(VLOOKUP(TblP40[[#This Row],[Nivel]],INDIRECT(VLOOKUP(TblP40[[#This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IFERROR(VLOOKUP(TblP40[[#This Row],[Factor]],Tbl_ListFactores[],MATCH(B$15,Tbl_ListFactores[#Headers],0),0),"")</f>
        <v>zz</v>
      </c>
      <c r="C29" s="122" t="str">
        <f>IFERROR(VLOOKUP(TblP40[[#This Row],[Factor]],Tbl_ListFactores[],MATCH(C$15,Tbl_ListFactores[#Headers],0),0),"")</f>
        <v/>
      </c>
      <c r="D29" s="122" t="str">
        <f>IFERROR(VLOOKUP(TblP40[[#This Row],[Factor]],Tbl_ListFactores[],MATCH(D$15,Tbl_ListFactores[#Headers],0),0),"")</f>
        <v/>
      </c>
      <c r="E29" s="253"/>
      <c r="F29" s="122" t="str">
        <f ca="1">IFERROR(VLOOKUP(TblP40[[#This Row],[Nivel]],INDIRECT(VLOOKUP(TblP40[[#This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IFERROR(VLOOKUP(TblP40[[#This Row],[Factor]],Tbl_ListFactores[],MATCH(B$15,Tbl_ListFactores[#Headers],0),0),"")</f>
        <v>zz</v>
      </c>
      <c r="C30" s="122" t="str">
        <f>IFERROR(VLOOKUP(TblP40[[#This Row],[Factor]],Tbl_ListFactores[],MATCH(C$15,Tbl_ListFactores[#Headers],0),0),"")</f>
        <v/>
      </c>
      <c r="D30" s="122" t="str">
        <f>IFERROR(VLOOKUP(TblP40[[#This Row],[Factor]],Tbl_ListFactores[],MATCH(D$15,Tbl_ListFactores[#Headers],0),0),"")</f>
        <v/>
      </c>
      <c r="E30" s="253"/>
      <c r="F30" s="122" t="str">
        <f ca="1">IFERROR(VLOOKUP(TblP40[[#This Row],[Nivel]],INDIRECT(VLOOKUP(TblP40[[#This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IFERROR(VLOOKUP(TblP40[[#This Row],[Factor]],Tbl_ListFactores[],MATCH(B$15,Tbl_ListFactores[#Headers],0),0),"")</f>
        <v>zz</v>
      </c>
      <c r="C31" s="122" t="str">
        <f>IFERROR(VLOOKUP(TblP40[[#This Row],[Factor]],Tbl_ListFactores[],MATCH(C$15,Tbl_ListFactores[#Headers],0),0),"")</f>
        <v/>
      </c>
      <c r="D31" s="122" t="str">
        <f>IFERROR(VLOOKUP(TblP40[[#This Row],[Factor]],Tbl_ListFactores[],MATCH(D$15,Tbl_ListFactores[#Headers],0),0),"")</f>
        <v/>
      </c>
      <c r="E31" s="253"/>
      <c r="F31" s="122" t="str">
        <f ca="1">IFERROR(VLOOKUP(TblP40[[#This Row],[Nivel]],INDIRECT(VLOOKUP(TblP40[[#This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IFERROR(VLOOKUP(TblP40[[#This Row],[Factor]],Tbl_ListFactores[],MATCH(B$15,Tbl_ListFactores[#Headers],0),0),"")</f>
        <v>zz</v>
      </c>
      <c r="C32" s="122" t="str">
        <f>IFERROR(VLOOKUP(TblP40[[#This Row],[Factor]],Tbl_ListFactores[],MATCH(C$15,Tbl_ListFactores[#Headers],0),0),"")</f>
        <v/>
      </c>
      <c r="D32" s="122" t="str">
        <f>IFERROR(VLOOKUP(TblP40[[#This Row],[Factor]],Tbl_ListFactores[],MATCH(D$15,Tbl_ListFactores[#Headers],0),0),"")</f>
        <v/>
      </c>
      <c r="E32" s="253"/>
      <c r="F32" s="122" t="str">
        <f ca="1">IFERROR(VLOOKUP(TblP40[[#This Row],[Nivel]],INDIRECT(VLOOKUP(TblP40[[#This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IFERROR(VLOOKUP(TblP40[[#This Row],[Factor]],Tbl_ListFactores[],MATCH(B$15,Tbl_ListFactores[#Headers],0),0),"")</f>
        <v>zz</v>
      </c>
      <c r="C33" s="122" t="str">
        <f>IFERROR(VLOOKUP(TblP40[[#This Row],[Factor]],Tbl_ListFactores[],MATCH(C$15,Tbl_ListFactores[#Headers],0),0),"")</f>
        <v/>
      </c>
      <c r="D33" s="122" t="str">
        <f>IFERROR(VLOOKUP(TblP40[[#This Row],[Factor]],Tbl_ListFactores[],MATCH(D$15,Tbl_ListFactores[#Headers],0),0),"")</f>
        <v/>
      </c>
      <c r="E33" s="253"/>
      <c r="F33" s="122" t="str">
        <f ca="1">IFERROR(VLOOKUP(TblP40[[#This Row],[Nivel]],INDIRECT(VLOOKUP(TblP40[[#This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IFERROR(VLOOKUP(TblP40[[#This Row],[Factor]],Tbl_ListFactores[],MATCH(B$15,Tbl_ListFactores[#Headers],0),0),"")</f>
        <v>zz</v>
      </c>
      <c r="C34" s="122" t="str">
        <f>IFERROR(VLOOKUP(TblP40[[#This Row],[Factor]],Tbl_ListFactores[],MATCH(C$15,Tbl_ListFactores[#Headers],0),0),"")</f>
        <v/>
      </c>
      <c r="D34" s="122" t="str">
        <f>IFERROR(VLOOKUP(TblP40[[#This Row],[Factor]],Tbl_ListFactores[],MATCH(D$15,Tbl_ListFactores[#Headers],0),0),"")</f>
        <v/>
      </c>
      <c r="E34" s="253"/>
      <c r="F34" s="122" t="str">
        <f ca="1">IFERROR(VLOOKUP(TblP40[[#This Row],[Nivel]],INDIRECT(VLOOKUP(TblP40[[#This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IFERROR(VLOOKUP(TblP40[[#This Row],[Factor]],Tbl_ListFactores[],MATCH(B$15,Tbl_ListFactores[#Headers],0),0),"")</f>
        <v>zz</v>
      </c>
      <c r="C35" s="122" t="str">
        <f>IFERROR(VLOOKUP(TblP40[[#This Row],[Factor]],Tbl_ListFactores[],MATCH(C$15,Tbl_ListFactores[#Headers],0),0),"")</f>
        <v/>
      </c>
      <c r="D35" s="122" t="str">
        <f>IFERROR(VLOOKUP(TblP40[[#This Row],[Factor]],Tbl_ListFactores[],MATCH(D$15,Tbl_ListFactores[#Headers],0),0),"")</f>
        <v/>
      </c>
      <c r="E35" s="253"/>
      <c r="F35" s="122" t="str">
        <f ca="1">IFERROR(VLOOKUP(TblP40[[#This Row],[Nivel]],INDIRECT(VLOOKUP(TblP40[[#This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IFERROR(VLOOKUP(TblP40[[#This Row],[Factor]],Tbl_ListFactores[],MATCH(B$15,Tbl_ListFactores[#Headers],0),0),"")</f>
        <v>zz</v>
      </c>
      <c r="C36" s="122" t="str">
        <f>IFERROR(VLOOKUP(TblP40[[#This Row],[Factor]],Tbl_ListFactores[],MATCH(C$15,Tbl_ListFactores[#Headers],0),0),"")</f>
        <v/>
      </c>
      <c r="D36" s="122" t="str">
        <f>IFERROR(VLOOKUP(TblP40[[#This Row],[Factor]],Tbl_ListFactores[],MATCH(D$15,Tbl_ListFactores[#Headers],0),0),"")</f>
        <v/>
      </c>
      <c r="E36" s="253"/>
      <c r="F36" s="122" t="str">
        <f ca="1">IFERROR(VLOOKUP(TblP40[[#This Row],[Nivel]],INDIRECT(VLOOKUP(TblP40[[#This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IFERROR(VLOOKUP(TblP40[[#This Row],[Factor]],Tbl_ListFactores[],MATCH(B$15,Tbl_ListFactores[#Headers],0),0),"")</f>
        <v>zz</v>
      </c>
      <c r="C37" s="122" t="str">
        <f>IFERROR(VLOOKUP(TblP40[[#This Row],[Factor]],Tbl_ListFactores[],MATCH(C$15,Tbl_ListFactores[#Headers],0),0),"")</f>
        <v/>
      </c>
      <c r="D37" s="122" t="str">
        <f>IFERROR(VLOOKUP(TblP40[[#This Row],[Factor]],Tbl_ListFactores[],MATCH(D$15,Tbl_ListFactores[#Headers],0),0),"")</f>
        <v/>
      </c>
      <c r="E37" s="253"/>
      <c r="F37" s="122" t="str">
        <f ca="1">IFERROR(VLOOKUP(TblP40[[#This Row],[Nivel]],INDIRECT(VLOOKUP(TblP40[[#This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IFERROR(VLOOKUP(TblP40[[#This Row],[Factor]],Tbl_ListFactores[],MATCH(B$15,Tbl_ListFactores[#Headers],0),0),"")</f>
        <v>zz</v>
      </c>
      <c r="C38" s="122" t="str">
        <f>IFERROR(VLOOKUP(TblP40[[#This Row],[Factor]],Tbl_ListFactores[],MATCH(C$15,Tbl_ListFactores[#Headers],0),0),"")</f>
        <v/>
      </c>
      <c r="D38" s="122" t="str">
        <f>IFERROR(VLOOKUP(TblP40[[#This Row],[Factor]],Tbl_ListFactores[],MATCH(D$15,Tbl_ListFactores[#Headers],0),0),"")</f>
        <v/>
      </c>
      <c r="E38" s="253"/>
      <c r="F38" s="122" t="str">
        <f ca="1">IFERROR(VLOOKUP(TblP40[[#This Row],[Nivel]],INDIRECT(VLOOKUP(TblP40[[#This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IFERROR(VLOOKUP(TblP40[[#This Row],[Factor]],Tbl_ListFactores[],MATCH(B$15,Tbl_ListFactores[#Headers],0),0),"")</f>
        <v>zz</v>
      </c>
      <c r="C39" s="122" t="str">
        <f>IFERROR(VLOOKUP(TblP40[[#This Row],[Factor]],Tbl_ListFactores[],MATCH(C$15,Tbl_ListFactores[#Headers],0),0),"")</f>
        <v/>
      </c>
      <c r="D39" s="122" t="str">
        <f>IFERROR(VLOOKUP(TblP40[[#This Row],[Factor]],Tbl_ListFactores[],MATCH(D$15,Tbl_ListFactores[#Headers],0),0),"")</f>
        <v/>
      </c>
      <c r="E39" s="253"/>
      <c r="F39" s="122" t="str">
        <f ca="1">IFERROR(VLOOKUP(TblP40[[#This Row],[Nivel]],INDIRECT(VLOOKUP(TblP40[[#This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IFERROR(VLOOKUP(TblP40[[#This Row],[Factor]],Tbl_ListFactores[],MATCH(B$15,Tbl_ListFactores[#Headers],0),0),"")</f>
        <v>zz</v>
      </c>
      <c r="C40" s="122" t="str">
        <f>IFERROR(VLOOKUP(TblP40[[#This Row],[Factor]],Tbl_ListFactores[],MATCH(C$15,Tbl_ListFactores[#Headers],0),0),"")</f>
        <v/>
      </c>
      <c r="D40" s="122" t="str">
        <f>IFERROR(VLOOKUP(TblP40[[#This Row],[Factor]],Tbl_ListFactores[],MATCH(D$15,Tbl_ListFactores[#Headers],0),0),"")</f>
        <v/>
      </c>
      <c r="E40" s="253"/>
      <c r="F40" s="122" t="str">
        <f ca="1">IFERROR(VLOOKUP(TblP40[[#This Row],[Nivel]],INDIRECT(VLOOKUP(TblP40[[#This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IFERROR(VLOOKUP(TblP40[[#This Row],[Factor]],Tbl_ListFactores[],MATCH(B$15,Tbl_ListFactores[#Headers],0),0),"")</f>
        <v>zz</v>
      </c>
      <c r="C41" s="122" t="str">
        <f>IFERROR(VLOOKUP(TblP40[[#This Row],[Factor]],Tbl_ListFactores[],MATCH(C$15,Tbl_ListFactores[#Headers],0),0),"")</f>
        <v/>
      </c>
      <c r="D41" s="122" t="str">
        <f>IFERROR(VLOOKUP(TblP40[[#This Row],[Factor]],Tbl_ListFactores[],MATCH(D$15,Tbl_ListFactores[#Headers],0),0),"")</f>
        <v/>
      </c>
      <c r="E41" s="253"/>
      <c r="F41" s="122" t="str">
        <f ca="1">IFERROR(VLOOKUP(TblP40[[#This Row],[Nivel]],INDIRECT(VLOOKUP(TblP40[[#This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IFERROR(VLOOKUP(TblP40[[#This Row],[Factor]],Tbl_ListFactores[],MATCH(B$15,Tbl_ListFactores[#Headers],0),0),"")</f>
        <v>zz</v>
      </c>
      <c r="C42" s="122" t="str">
        <f>IFERROR(VLOOKUP(TblP40[[#This Row],[Factor]],Tbl_ListFactores[],MATCH(C$15,Tbl_ListFactores[#Headers],0),0),"")</f>
        <v/>
      </c>
      <c r="D42" s="122" t="str">
        <f>IFERROR(VLOOKUP(TblP40[[#This Row],[Factor]],Tbl_ListFactores[],MATCH(D$15,Tbl_ListFactores[#Headers],0),0),"")</f>
        <v/>
      </c>
      <c r="E42" s="253"/>
      <c r="F42" s="122" t="str">
        <f ca="1">IFERROR(VLOOKUP(TblP40[[#This Row],[Nivel]],INDIRECT(VLOOKUP(TblP40[[#This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IFERROR(VLOOKUP(TblP40[[#This Row],[Factor]],Tbl_ListFactores[],MATCH(B$15,Tbl_ListFactores[#Headers],0),0),"")</f>
        <v>zz</v>
      </c>
      <c r="C43" s="122" t="str">
        <f>IFERROR(VLOOKUP(TblP40[[#This Row],[Factor]],Tbl_ListFactores[],MATCH(C$15,Tbl_ListFactores[#Headers],0),0),"")</f>
        <v/>
      </c>
      <c r="D43" s="122" t="str">
        <f>IFERROR(VLOOKUP(TblP40[[#This Row],[Factor]],Tbl_ListFactores[],MATCH(D$15,Tbl_ListFactores[#Headers],0),0),"")</f>
        <v/>
      </c>
      <c r="E43" s="253"/>
      <c r="F43" s="122" t="str">
        <f ca="1">IFERROR(VLOOKUP(TblP40[[#This Row],[Nivel]],INDIRECT(VLOOKUP(TblP40[[#This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IFERROR(VLOOKUP(TblP40[[#This Row],[Factor]],Tbl_ListFactores[],MATCH(B$15,Tbl_ListFactores[#Headers],0),0),"")</f>
        <v>zz</v>
      </c>
      <c r="C44" s="122" t="str">
        <f>IFERROR(VLOOKUP(TblP40[[#This Row],[Factor]],Tbl_ListFactores[],MATCH(C$15,Tbl_ListFactores[#Headers],0),0),"")</f>
        <v/>
      </c>
      <c r="D44" s="122" t="str">
        <f>IFERROR(VLOOKUP(TblP40[[#This Row],[Factor]],Tbl_ListFactores[],MATCH(D$15,Tbl_ListFactores[#Headers],0),0),"")</f>
        <v/>
      </c>
      <c r="E44" s="253"/>
      <c r="F44" s="122" t="str">
        <f ca="1">IFERROR(VLOOKUP(TblP40[[#This Row],[Nivel]],INDIRECT(VLOOKUP(TblP40[[#This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IFERROR(VLOOKUP(TblP40[[#This Row],[Factor]],Tbl_ListFactores[],MATCH(B$15,Tbl_ListFactores[#Headers],0),0),"")</f>
        <v>zz</v>
      </c>
      <c r="C45" s="122" t="str">
        <f>IFERROR(VLOOKUP(TblP40[[#This Row],[Factor]],Tbl_ListFactores[],MATCH(C$15,Tbl_ListFactores[#Headers],0),0),"")</f>
        <v/>
      </c>
      <c r="D45" s="122" t="str">
        <f>IFERROR(VLOOKUP(TblP40[[#This Row],[Factor]],Tbl_ListFactores[],MATCH(D$15,Tbl_ListFactores[#Headers],0),0),"")</f>
        <v/>
      </c>
      <c r="E45" s="253"/>
      <c r="F45" s="122" t="str">
        <f ca="1">IFERROR(VLOOKUP(TblP40[[#This Row],[Nivel]],INDIRECT(VLOOKUP(TblP40[[#This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20" priority="2">
      <formula>AND($C16&lt;&gt;"",ISBLANK($E16),$D$1&lt;&gt;0)</formula>
    </cfRule>
  </conditionalFormatting>
  <conditionalFormatting sqref="B16:B45">
    <cfRule type="cellIs" dxfId="119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4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106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IF(AND(COUNTBLANK(TblP41[Nivel])&lt;&gt;COUNTBLANK(TblP41[Nombre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IFERROR(VLOOKUP(TblP41[[#This Row],[Factor]],Tbl_ListFactores[],MATCH(B$15,Tbl_ListFactores[#Headers],0),0),"")</f>
        <v>zz</v>
      </c>
      <c r="C16" s="122" t="str">
        <f>IFERROR(VLOOKUP(TblP41[[#This Row],[Factor]],Tbl_ListFactores[],MATCH(C$15,Tbl_ListFactores[#Headers],0),0),"")</f>
        <v/>
      </c>
      <c r="D16" s="122" t="str">
        <f>IFERROR(VLOOKUP(TblP41[[#This Row],[Factor]],Tbl_ListFactores[],MATCH(D$15,Tbl_ListFactores[#Headers],0),0),"")</f>
        <v/>
      </c>
      <c r="E16" s="253"/>
      <c r="F16" s="122" t="str">
        <f ca="1">IFERROR(VLOOKUP(TblP41[[#This Row],[Nivel]],INDIRECT(VLOOKUP(TblP41[[#This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IFERROR(VLOOKUP(TblP41[[#This Row],[Factor]],Tbl_ListFactores[],MATCH(B$15,Tbl_ListFactores[#Headers],0),0),"")</f>
        <v>zz</v>
      </c>
      <c r="C17" s="122" t="str">
        <f>IFERROR(VLOOKUP(TblP41[[#This Row],[Factor]],Tbl_ListFactores[],MATCH(C$15,Tbl_ListFactores[#Headers],0),0),"")</f>
        <v/>
      </c>
      <c r="D17" s="122" t="str">
        <f>IFERROR(VLOOKUP(TblP41[[#This Row],[Factor]],Tbl_ListFactores[],MATCH(D$15,Tbl_ListFactores[#Headers],0),0),"")</f>
        <v/>
      </c>
      <c r="E17" s="253"/>
      <c r="F17" s="122" t="str">
        <f ca="1">IFERROR(VLOOKUP(TblP41[[#This Row],[Nivel]],INDIRECT(VLOOKUP(TblP41[[#This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IFERROR(VLOOKUP(TblP41[[#This Row],[Factor]],Tbl_ListFactores[],MATCH(B$15,Tbl_ListFactores[#Headers],0),0),"")</f>
        <v>zz</v>
      </c>
      <c r="C18" s="122" t="str">
        <f>IFERROR(VLOOKUP(TblP41[[#This Row],[Factor]],Tbl_ListFactores[],MATCH(C$15,Tbl_ListFactores[#Headers],0),0),"")</f>
        <v/>
      </c>
      <c r="D18" s="122" t="str">
        <f>IFERROR(VLOOKUP(TblP41[[#This Row],[Factor]],Tbl_ListFactores[],MATCH(D$15,Tbl_ListFactores[#Headers],0),0),"")</f>
        <v/>
      </c>
      <c r="E18" s="253"/>
      <c r="F18" s="122" t="str">
        <f ca="1">IFERROR(VLOOKUP(TblP41[[#This Row],[Nivel]],INDIRECT(VLOOKUP(TblP41[[#This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IFERROR(VLOOKUP(TblP41[[#This Row],[Factor]],Tbl_ListFactores[],MATCH(B$15,Tbl_ListFactores[#Headers],0),0),"")</f>
        <v>zz</v>
      </c>
      <c r="C19" s="122" t="str">
        <f>IFERROR(VLOOKUP(TblP41[[#This Row],[Factor]],Tbl_ListFactores[],MATCH(C$15,Tbl_ListFactores[#Headers],0),0),"")</f>
        <v/>
      </c>
      <c r="D19" s="122" t="str">
        <f>IFERROR(VLOOKUP(TblP41[[#This Row],[Factor]],Tbl_ListFactores[],MATCH(D$15,Tbl_ListFactores[#Headers],0),0),"")</f>
        <v/>
      </c>
      <c r="E19" s="253"/>
      <c r="F19" s="122" t="str">
        <f ca="1">IFERROR(VLOOKUP(TblP41[[#This Row],[Nivel]],INDIRECT(VLOOKUP(TblP41[[#This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IFERROR(VLOOKUP(TblP41[[#This Row],[Factor]],Tbl_ListFactores[],MATCH(B$15,Tbl_ListFactores[#Headers],0),0),"")</f>
        <v>zz</v>
      </c>
      <c r="C20" s="122" t="str">
        <f>IFERROR(VLOOKUP(TblP41[[#This Row],[Factor]],Tbl_ListFactores[],MATCH(C$15,Tbl_ListFactores[#Headers],0),0),"")</f>
        <v/>
      </c>
      <c r="D20" s="122" t="str">
        <f>IFERROR(VLOOKUP(TblP41[[#This Row],[Factor]],Tbl_ListFactores[],MATCH(D$15,Tbl_ListFactores[#Headers],0),0),"")</f>
        <v/>
      </c>
      <c r="E20" s="253"/>
      <c r="F20" s="122" t="str">
        <f ca="1">IFERROR(VLOOKUP(TblP41[[#This Row],[Nivel]],INDIRECT(VLOOKUP(TblP41[[#This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IFERROR(VLOOKUP(TblP41[[#This Row],[Factor]],Tbl_ListFactores[],MATCH(B$15,Tbl_ListFactores[#Headers],0),0),"")</f>
        <v>zz</v>
      </c>
      <c r="C21" s="122" t="str">
        <f>IFERROR(VLOOKUP(TblP41[[#This Row],[Factor]],Tbl_ListFactores[],MATCH(C$15,Tbl_ListFactores[#Headers],0),0),"")</f>
        <v/>
      </c>
      <c r="D21" s="122" t="str">
        <f>IFERROR(VLOOKUP(TblP41[[#This Row],[Factor]],Tbl_ListFactores[],MATCH(D$15,Tbl_ListFactores[#Headers],0),0),"")</f>
        <v/>
      </c>
      <c r="E21" s="253"/>
      <c r="F21" s="122" t="str">
        <f ca="1">IFERROR(VLOOKUP(TblP41[[#This Row],[Nivel]],INDIRECT(VLOOKUP(TblP41[[#This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IFERROR(VLOOKUP(TblP41[[#This Row],[Factor]],Tbl_ListFactores[],MATCH(B$15,Tbl_ListFactores[#Headers],0),0),"")</f>
        <v>zz</v>
      </c>
      <c r="C22" s="122" t="str">
        <f>IFERROR(VLOOKUP(TblP41[[#This Row],[Factor]],Tbl_ListFactores[],MATCH(C$15,Tbl_ListFactores[#Headers],0),0),"")</f>
        <v/>
      </c>
      <c r="D22" s="122" t="str">
        <f>IFERROR(VLOOKUP(TblP41[[#This Row],[Factor]],Tbl_ListFactores[],MATCH(D$15,Tbl_ListFactores[#Headers],0),0),"")</f>
        <v/>
      </c>
      <c r="E22" s="253"/>
      <c r="F22" s="122" t="str">
        <f ca="1">IFERROR(VLOOKUP(TblP41[[#This Row],[Nivel]],INDIRECT(VLOOKUP(TblP41[[#This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IFERROR(VLOOKUP(TblP41[[#This Row],[Factor]],Tbl_ListFactores[],MATCH(B$15,Tbl_ListFactores[#Headers],0),0),"")</f>
        <v>zz</v>
      </c>
      <c r="C23" s="122" t="str">
        <f>IFERROR(VLOOKUP(TblP41[[#This Row],[Factor]],Tbl_ListFactores[],MATCH(C$15,Tbl_ListFactores[#Headers],0),0),"")</f>
        <v/>
      </c>
      <c r="D23" s="122" t="str">
        <f>IFERROR(VLOOKUP(TblP41[[#This Row],[Factor]],Tbl_ListFactores[],MATCH(D$15,Tbl_ListFactores[#Headers],0),0),"")</f>
        <v/>
      </c>
      <c r="E23" s="253"/>
      <c r="F23" s="122" t="str">
        <f ca="1">IFERROR(VLOOKUP(TblP41[[#This Row],[Nivel]],INDIRECT(VLOOKUP(TblP41[[#This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IFERROR(VLOOKUP(TblP41[[#This Row],[Factor]],Tbl_ListFactores[],MATCH(B$15,Tbl_ListFactores[#Headers],0),0),"")</f>
        <v>zz</v>
      </c>
      <c r="C24" s="122" t="str">
        <f>IFERROR(VLOOKUP(TblP41[[#This Row],[Factor]],Tbl_ListFactores[],MATCH(C$15,Tbl_ListFactores[#Headers],0),0),"")</f>
        <v/>
      </c>
      <c r="D24" s="122" t="str">
        <f>IFERROR(VLOOKUP(TblP41[[#This Row],[Factor]],Tbl_ListFactores[],MATCH(D$15,Tbl_ListFactores[#Headers],0),0),"")</f>
        <v/>
      </c>
      <c r="E24" s="253"/>
      <c r="F24" s="122" t="str">
        <f ca="1">IFERROR(VLOOKUP(TblP41[[#This Row],[Nivel]],INDIRECT(VLOOKUP(TblP41[[#This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IFERROR(VLOOKUP(TblP41[[#This Row],[Factor]],Tbl_ListFactores[],MATCH(B$15,Tbl_ListFactores[#Headers],0),0),"")</f>
        <v>zz</v>
      </c>
      <c r="C25" s="122" t="str">
        <f>IFERROR(VLOOKUP(TblP41[[#This Row],[Factor]],Tbl_ListFactores[],MATCH(C$15,Tbl_ListFactores[#Headers],0),0),"")</f>
        <v/>
      </c>
      <c r="D25" s="122" t="str">
        <f>IFERROR(VLOOKUP(TblP41[[#This Row],[Factor]],Tbl_ListFactores[],MATCH(D$15,Tbl_ListFactores[#Headers],0),0),"")</f>
        <v/>
      </c>
      <c r="E25" s="253"/>
      <c r="F25" s="122" t="str">
        <f ca="1">IFERROR(VLOOKUP(TblP41[[#This Row],[Nivel]],INDIRECT(VLOOKUP(TblP41[[#This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IFERROR(VLOOKUP(TblP41[[#This Row],[Factor]],Tbl_ListFactores[],MATCH(B$15,Tbl_ListFactores[#Headers],0),0),"")</f>
        <v>zz</v>
      </c>
      <c r="C26" s="122" t="str">
        <f>IFERROR(VLOOKUP(TblP41[[#This Row],[Factor]],Tbl_ListFactores[],MATCH(C$15,Tbl_ListFactores[#Headers],0),0),"")</f>
        <v/>
      </c>
      <c r="D26" s="122" t="str">
        <f>IFERROR(VLOOKUP(TblP41[[#This Row],[Factor]],Tbl_ListFactores[],MATCH(D$15,Tbl_ListFactores[#Headers],0),0),"")</f>
        <v/>
      </c>
      <c r="E26" s="253"/>
      <c r="F26" s="122" t="str">
        <f ca="1">IFERROR(VLOOKUP(TblP41[[#This Row],[Nivel]],INDIRECT(VLOOKUP(TblP41[[#This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IFERROR(VLOOKUP(TblP41[[#This Row],[Factor]],Tbl_ListFactores[],MATCH(B$15,Tbl_ListFactores[#Headers],0),0),"")</f>
        <v>zz</v>
      </c>
      <c r="C27" s="122" t="str">
        <f>IFERROR(VLOOKUP(TblP41[[#This Row],[Factor]],Tbl_ListFactores[],MATCH(C$15,Tbl_ListFactores[#Headers],0),0),"")</f>
        <v/>
      </c>
      <c r="D27" s="122" t="str">
        <f>IFERROR(VLOOKUP(TblP41[[#This Row],[Factor]],Tbl_ListFactores[],MATCH(D$15,Tbl_ListFactores[#Headers],0),0),"")</f>
        <v/>
      </c>
      <c r="E27" s="253"/>
      <c r="F27" s="122" t="str">
        <f ca="1">IFERROR(VLOOKUP(TblP41[[#This Row],[Nivel]],INDIRECT(VLOOKUP(TblP41[[#This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IFERROR(VLOOKUP(TblP41[[#This Row],[Factor]],Tbl_ListFactores[],MATCH(B$15,Tbl_ListFactores[#Headers],0),0),"")</f>
        <v>zz</v>
      </c>
      <c r="C28" s="122" t="str">
        <f>IFERROR(VLOOKUP(TblP41[[#This Row],[Factor]],Tbl_ListFactores[],MATCH(C$15,Tbl_ListFactores[#Headers],0),0),"")</f>
        <v/>
      </c>
      <c r="D28" s="122" t="str">
        <f>IFERROR(VLOOKUP(TblP41[[#This Row],[Factor]],Tbl_ListFactores[],MATCH(D$15,Tbl_ListFactores[#Headers],0),0),"")</f>
        <v/>
      </c>
      <c r="E28" s="253"/>
      <c r="F28" s="122" t="str">
        <f ca="1">IFERROR(VLOOKUP(TblP41[[#This Row],[Nivel]],INDIRECT(VLOOKUP(TblP41[[#This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IFERROR(VLOOKUP(TblP41[[#This Row],[Factor]],Tbl_ListFactores[],MATCH(B$15,Tbl_ListFactores[#Headers],0),0),"")</f>
        <v>zz</v>
      </c>
      <c r="C29" s="122" t="str">
        <f>IFERROR(VLOOKUP(TblP41[[#This Row],[Factor]],Tbl_ListFactores[],MATCH(C$15,Tbl_ListFactores[#Headers],0),0),"")</f>
        <v/>
      </c>
      <c r="D29" s="122" t="str">
        <f>IFERROR(VLOOKUP(TblP41[[#This Row],[Factor]],Tbl_ListFactores[],MATCH(D$15,Tbl_ListFactores[#Headers],0),0),"")</f>
        <v/>
      </c>
      <c r="E29" s="253"/>
      <c r="F29" s="122" t="str">
        <f ca="1">IFERROR(VLOOKUP(TblP41[[#This Row],[Nivel]],INDIRECT(VLOOKUP(TblP41[[#This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IFERROR(VLOOKUP(TblP41[[#This Row],[Factor]],Tbl_ListFactores[],MATCH(B$15,Tbl_ListFactores[#Headers],0),0),"")</f>
        <v>zz</v>
      </c>
      <c r="C30" s="122" t="str">
        <f>IFERROR(VLOOKUP(TblP41[[#This Row],[Factor]],Tbl_ListFactores[],MATCH(C$15,Tbl_ListFactores[#Headers],0),0),"")</f>
        <v/>
      </c>
      <c r="D30" s="122" t="str">
        <f>IFERROR(VLOOKUP(TblP41[[#This Row],[Factor]],Tbl_ListFactores[],MATCH(D$15,Tbl_ListFactores[#Headers],0),0),"")</f>
        <v/>
      </c>
      <c r="E30" s="253"/>
      <c r="F30" s="122" t="str">
        <f ca="1">IFERROR(VLOOKUP(TblP41[[#This Row],[Nivel]],INDIRECT(VLOOKUP(TblP41[[#This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IFERROR(VLOOKUP(TblP41[[#This Row],[Factor]],Tbl_ListFactores[],MATCH(B$15,Tbl_ListFactores[#Headers],0),0),"")</f>
        <v>zz</v>
      </c>
      <c r="C31" s="122" t="str">
        <f>IFERROR(VLOOKUP(TblP41[[#This Row],[Factor]],Tbl_ListFactores[],MATCH(C$15,Tbl_ListFactores[#Headers],0),0),"")</f>
        <v/>
      </c>
      <c r="D31" s="122" t="str">
        <f>IFERROR(VLOOKUP(TblP41[[#This Row],[Factor]],Tbl_ListFactores[],MATCH(D$15,Tbl_ListFactores[#Headers],0),0),"")</f>
        <v/>
      </c>
      <c r="E31" s="253"/>
      <c r="F31" s="122" t="str">
        <f ca="1">IFERROR(VLOOKUP(TblP41[[#This Row],[Nivel]],INDIRECT(VLOOKUP(TblP41[[#This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IFERROR(VLOOKUP(TblP41[[#This Row],[Factor]],Tbl_ListFactores[],MATCH(B$15,Tbl_ListFactores[#Headers],0),0),"")</f>
        <v>zz</v>
      </c>
      <c r="C32" s="122" t="str">
        <f>IFERROR(VLOOKUP(TblP41[[#This Row],[Factor]],Tbl_ListFactores[],MATCH(C$15,Tbl_ListFactores[#Headers],0),0),"")</f>
        <v/>
      </c>
      <c r="D32" s="122" t="str">
        <f>IFERROR(VLOOKUP(TblP41[[#This Row],[Factor]],Tbl_ListFactores[],MATCH(D$15,Tbl_ListFactores[#Headers],0),0),"")</f>
        <v/>
      </c>
      <c r="E32" s="253"/>
      <c r="F32" s="122" t="str">
        <f ca="1">IFERROR(VLOOKUP(TblP41[[#This Row],[Nivel]],INDIRECT(VLOOKUP(TblP41[[#This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IFERROR(VLOOKUP(TblP41[[#This Row],[Factor]],Tbl_ListFactores[],MATCH(B$15,Tbl_ListFactores[#Headers],0),0),"")</f>
        <v>zz</v>
      </c>
      <c r="C33" s="122" t="str">
        <f>IFERROR(VLOOKUP(TblP41[[#This Row],[Factor]],Tbl_ListFactores[],MATCH(C$15,Tbl_ListFactores[#Headers],0),0),"")</f>
        <v/>
      </c>
      <c r="D33" s="122" t="str">
        <f>IFERROR(VLOOKUP(TblP41[[#This Row],[Factor]],Tbl_ListFactores[],MATCH(D$15,Tbl_ListFactores[#Headers],0),0),"")</f>
        <v/>
      </c>
      <c r="E33" s="253"/>
      <c r="F33" s="122" t="str">
        <f ca="1">IFERROR(VLOOKUP(TblP41[[#This Row],[Nivel]],INDIRECT(VLOOKUP(TblP41[[#This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IFERROR(VLOOKUP(TblP41[[#This Row],[Factor]],Tbl_ListFactores[],MATCH(B$15,Tbl_ListFactores[#Headers],0),0),"")</f>
        <v>zz</v>
      </c>
      <c r="C34" s="122" t="str">
        <f>IFERROR(VLOOKUP(TblP41[[#This Row],[Factor]],Tbl_ListFactores[],MATCH(C$15,Tbl_ListFactores[#Headers],0),0),"")</f>
        <v/>
      </c>
      <c r="D34" s="122" t="str">
        <f>IFERROR(VLOOKUP(TblP41[[#This Row],[Factor]],Tbl_ListFactores[],MATCH(D$15,Tbl_ListFactores[#Headers],0),0),"")</f>
        <v/>
      </c>
      <c r="E34" s="253"/>
      <c r="F34" s="122" t="str">
        <f ca="1">IFERROR(VLOOKUP(TblP41[[#This Row],[Nivel]],INDIRECT(VLOOKUP(TblP41[[#This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IFERROR(VLOOKUP(TblP41[[#This Row],[Factor]],Tbl_ListFactores[],MATCH(B$15,Tbl_ListFactores[#Headers],0),0),"")</f>
        <v>zz</v>
      </c>
      <c r="C35" s="122" t="str">
        <f>IFERROR(VLOOKUP(TblP41[[#This Row],[Factor]],Tbl_ListFactores[],MATCH(C$15,Tbl_ListFactores[#Headers],0),0),"")</f>
        <v/>
      </c>
      <c r="D35" s="122" t="str">
        <f>IFERROR(VLOOKUP(TblP41[[#This Row],[Factor]],Tbl_ListFactores[],MATCH(D$15,Tbl_ListFactores[#Headers],0),0),"")</f>
        <v/>
      </c>
      <c r="E35" s="253"/>
      <c r="F35" s="122" t="str">
        <f ca="1">IFERROR(VLOOKUP(TblP41[[#This Row],[Nivel]],INDIRECT(VLOOKUP(TblP41[[#This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IFERROR(VLOOKUP(TblP41[[#This Row],[Factor]],Tbl_ListFactores[],MATCH(B$15,Tbl_ListFactores[#Headers],0),0),"")</f>
        <v>zz</v>
      </c>
      <c r="C36" s="122" t="str">
        <f>IFERROR(VLOOKUP(TblP41[[#This Row],[Factor]],Tbl_ListFactores[],MATCH(C$15,Tbl_ListFactores[#Headers],0),0),"")</f>
        <v/>
      </c>
      <c r="D36" s="122" t="str">
        <f>IFERROR(VLOOKUP(TblP41[[#This Row],[Factor]],Tbl_ListFactores[],MATCH(D$15,Tbl_ListFactores[#Headers],0),0),"")</f>
        <v/>
      </c>
      <c r="E36" s="253"/>
      <c r="F36" s="122" t="str">
        <f ca="1">IFERROR(VLOOKUP(TblP41[[#This Row],[Nivel]],INDIRECT(VLOOKUP(TblP41[[#This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IFERROR(VLOOKUP(TblP41[[#This Row],[Factor]],Tbl_ListFactores[],MATCH(B$15,Tbl_ListFactores[#Headers],0),0),"")</f>
        <v>zz</v>
      </c>
      <c r="C37" s="122" t="str">
        <f>IFERROR(VLOOKUP(TblP41[[#This Row],[Factor]],Tbl_ListFactores[],MATCH(C$15,Tbl_ListFactores[#Headers],0),0),"")</f>
        <v/>
      </c>
      <c r="D37" s="122" t="str">
        <f>IFERROR(VLOOKUP(TblP41[[#This Row],[Factor]],Tbl_ListFactores[],MATCH(D$15,Tbl_ListFactores[#Headers],0),0),"")</f>
        <v/>
      </c>
      <c r="E37" s="253"/>
      <c r="F37" s="122" t="str">
        <f ca="1">IFERROR(VLOOKUP(TblP41[[#This Row],[Nivel]],INDIRECT(VLOOKUP(TblP41[[#This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IFERROR(VLOOKUP(TblP41[[#This Row],[Factor]],Tbl_ListFactores[],MATCH(B$15,Tbl_ListFactores[#Headers],0),0),"")</f>
        <v>zz</v>
      </c>
      <c r="C38" s="122" t="str">
        <f>IFERROR(VLOOKUP(TblP41[[#This Row],[Factor]],Tbl_ListFactores[],MATCH(C$15,Tbl_ListFactores[#Headers],0),0),"")</f>
        <v/>
      </c>
      <c r="D38" s="122" t="str">
        <f>IFERROR(VLOOKUP(TblP41[[#This Row],[Factor]],Tbl_ListFactores[],MATCH(D$15,Tbl_ListFactores[#Headers],0),0),"")</f>
        <v/>
      </c>
      <c r="E38" s="253"/>
      <c r="F38" s="122" t="str">
        <f ca="1">IFERROR(VLOOKUP(TblP41[[#This Row],[Nivel]],INDIRECT(VLOOKUP(TblP41[[#This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IFERROR(VLOOKUP(TblP41[[#This Row],[Factor]],Tbl_ListFactores[],MATCH(B$15,Tbl_ListFactores[#Headers],0),0),"")</f>
        <v>zz</v>
      </c>
      <c r="C39" s="122" t="str">
        <f>IFERROR(VLOOKUP(TblP41[[#This Row],[Factor]],Tbl_ListFactores[],MATCH(C$15,Tbl_ListFactores[#Headers],0),0),"")</f>
        <v/>
      </c>
      <c r="D39" s="122" t="str">
        <f>IFERROR(VLOOKUP(TblP41[[#This Row],[Factor]],Tbl_ListFactores[],MATCH(D$15,Tbl_ListFactores[#Headers],0),0),"")</f>
        <v/>
      </c>
      <c r="E39" s="253"/>
      <c r="F39" s="122" t="str">
        <f ca="1">IFERROR(VLOOKUP(TblP41[[#This Row],[Nivel]],INDIRECT(VLOOKUP(TblP41[[#This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IFERROR(VLOOKUP(TblP41[[#This Row],[Factor]],Tbl_ListFactores[],MATCH(B$15,Tbl_ListFactores[#Headers],0),0),"")</f>
        <v>zz</v>
      </c>
      <c r="C40" s="122" t="str">
        <f>IFERROR(VLOOKUP(TblP41[[#This Row],[Factor]],Tbl_ListFactores[],MATCH(C$15,Tbl_ListFactores[#Headers],0),0),"")</f>
        <v/>
      </c>
      <c r="D40" s="122" t="str">
        <f>IFERROR(VLOOKUP(TblP41[[#This Row],[Factor]],Tbl_ListFactores[],MATCH(D$15,Tbl_ListFactores[#Headers],0),0),"")</f>
        <v/>
      </c>
      <c r="E40" s="253"/>
      <c r="F40" s="122" t="str">
        <f ca="1">IFERROR(VLOOKUP(TblP41[[#This Row],[Nivel]],INDIRECT(VLOOKUP(TblP41[[#This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IFERROR(VLOOKUP(TblP41[[#This Row],[Factor]],Tbl_ListFactores[],MATCH(B$15,Tbl_ListFactores[#Headers],0),0),"")</f>
        <v>zz</v>
      </c>
      <c r="C41" s="122" t="str">
        <f>IFERROR(VLOOKUP(TblP41[[#This Row],[Factor]],Tbl_ListFactores[],MATCH(C$15,Tbl_ListFactores[#Headers],0),0),"")</f>
        <v/>
      </c>
      <c r="D41" s="122" t="str">
        <f>IFERROR(VLOOKUP(TblP41[[#This Row],[Factor]],Tbl_ListFactores[],MATCH(D$15,Tbl_ListFactores[#Headers],0),0),"")</f>
        <v/>
      </c>
      <c r="E41" s="253"/>
      <c r="F41" s="122" t="str">
        <f ca="1">IFERROR(VLOOKUP(TblP41[[#This Row],[Nivel]],INDIRECT(VLOOKUP(TblP41[[#This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IFERROR(VLOOKUP(TblP41[[#This Row],[Factor]],Tbl_ListFactores[],MATCH(B$15,Tbl_ListFactores[#Headers],0),0),"")</f>
        <v>zz</v>
      </c>
      <c r="C42" s="122" t="str">
        <f>IFERROR(VLOOKUP(TblP41[[#This Row],[Factor]],Tbl_ListFactores[],MATCH(C$15,Tbl_ListFactores[#Headers],0),0),"")</f>
        <v/>
      </c>
      <c r="D42" s="122" t="str">
        <f>IFERROR(VLOOKUP(TblP41[[#This Row],[Factor]],Tbl_ListFactores[],MATCH(D$15,Tbl_ListFactores[#Headers],0),0),"")</f>
        <v/>
      </c>
      <c r="E42" s="253"/>
      <c r="F42" s="122" t="str">
        <f ca="1">IFERROR(VLOOKUP(TblP41[[#This Row],[Nivel]],INDIRECT(VLOOKUP(TblP41[[#This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IFERROR(VLOOKUP(TblP41[[#This Row],[Factor]],Tbl_ListFactores[],MATCH(B$15,Tbl_ListFactores[#Headers],0),0),"")</f>
        <v>zz</v>
      </c>
      <c r="C43" s="122" t="str">
        <f>IFERROR(VLOOKUP(TblP41[[#This Row],[Factor]],Tbl_ListFactores[],MATCH(C$15,Tbl_ListFactores[#Headers],0),0),"")</f>
        <v/>
      </c>
      <c r="D43" s="122" t="str">
        <f>IFERROR(VLOOKUP(TblP41[[#This Row],[Factor]],Tbl_ListFactores[],MATCH(D$15,Tbl_ListFactores[#Headers],0),0),"")</f>
        <v/>
      </c>
      <c r="E43" s="253"/>
      <c r="F43" s="122" t="str">
        <f ca="1">IFERROR(VLOOKUP(TblP41[[#This Row],[Nivel]],INDIRECT(VLOOKUP(TblP41[[#This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IFERROR(VLOOKUP(TblP41[[#This Row],[Factor]],Tbl_ListFactores[],MATCH(B$15,Tbl_ListFactores[#Headers],0),0),"")</f>
        <v>zz</v>
      </c>
      <c r="C44" s="122" t="str">
        <f>IFERROR(VLOOKUP(TblP41[[#This Row],[Factor]],Tbl_ListFactores[],MATCH(C$15,Tbl_ListFactores[#Headers],0),0),"")</f>
        <v/>
      </c>
      <c r="D44" s="122" t="str">
        <f>IFERROR(VLOOKUP(TblP41[[#This Row],[Factor]],Tbl_ListFactores[],MATCH(D$15,Tbl_ListFactores[#Headers],0),0),"")</f>
        <v/>
      </c>
      <c r="E44" s="253"/>
      <c r="F44" s="122" t="str">
        <f ca="1">IFERROR(VLOOKUP(TblP41[[#This Row],[Nivel]],INDIRECT(VLOOKUP(TblP41[[#This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IFERROR(VLOOKUP(TblP41[[#This Row],[Factor]],Tbl_ListFactores[],MATCH(B$15,Tbl_ListFactores[#Headers],0),0),"")</f>
        <v>zz</v>
      </c>
      <c r="C45" s="122" t="str">
        <f>IFERROR(VLOOKUP(TblP41[[#This Row],[Factor]],Tbl_ListFactores[],MATCH(C$15,Tbl_ListFactores[#Headers],0),0),"")</f>
        <v/>
      </c>
      <c r="D45" s="122" t="str">
        <f>IFERROR(VLOOKUP(TblP41[[#This Row],[Factor]],Tbl_ListFactores[],MATCH(D$15,Tbl_ListFactores[#Headers],0),0),"")</f>
        <v/>
      </c>
      <c r="E45" s="253"/>
      <c r="F45" s="122" t="str">
        <f ca="1">IFERROR(VLOOKUP(TblP41[[#This Row],[Nivel]],INDIRECT(VLOOKUP(TblP41[[#This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09" priority="2">
      <formula>AND($C16&lt;&gt;"",ISBLANK($E16),$D$1&lt;&gt;0)</formula>
    </cfRule>
  </conditionalFormatting>
  <conditionalFormatting sqref="B16:B45">
    <cfRule type="cellIs" dxfId="108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5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107</v>
      </c>
      <c r="C1" s="258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IF(AND(COUNTBLANK(TblP42[Nivel])&lt;&gt;COUNTBLANK(TblP42[Nombre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IFERROR(VLOOKUP(TblP42[[#This Row],[Factor]],Tbl_ListFactores[],MATCH(B$15,Tbl_ListFactores[#Headers],0),0),"")</f>
        <v>zz</v>
      </c>
      <c r="C16" s="122" t="str">
        <f>IFERROR(VLOOKUP(TblP42[[#This Row],[Factor]],Tbl_ListFactores[],MATCH(C$15,Tbl_ListFactores[#Headers],0),0),"")</f>
        <v/>
      </c>
      <c r="D16" s="122" t="str">
        <f>IFERROR(VLOOKUP(TblP42[[#This Row],[Factor]],Tbl_ListFactores[],MATCH(D$15,Tbl_ListFactores[#Headers],0),0),"")</f>
        <v/>
      </c>
      <c r="E16" s="253"/>
      <c r="F16" s="122" t="str">
        <f ca="1">IFERROR(VLOOKUP(TblP42[[#This Row],[Nivel]],INDIRECT(VLOOKUP(TblP42[[#This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IFERROR(VLOOKUP(TblP42[[#This Row],[Factor]],Tbl_ListFactores[],MATCH(B$15,Tbl_ListFactores[#Headers],0),0),"")</f>
        <v>zz</v>
      </c>
      <c r="C17" s="122" t="str">
        <f>IFERROR(VLOOKUP(TblP42[[#This Row],[Factor]],Tbl_ListFactores[],MATCH(C$15,Tbl_ListFactores[#Headers],0),0),"")</f>
        <v/>
      </c>
      <c r="D17" s="122" t="str">
        <f>IFERROR(VLOOKUP(TblP42[[#This Row],[Factor]],Tbl_ListFactores[],MATCH(D$15,Tbl_ListFactores[#Headers],0),0),"")</f>
        <v/>
      </c>
      <c r="E17" s="253"/>
      <c r="F17" s="122" t="str">
        <f ca="1">IFERROR(VLOOKUP(TblP42[[#This Row],[Nivel]],INDIRECT(VLOOKUP(TblP42[[#This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IFERROR(VLOOKUP(TblP42[[#This Row],[Factor]],Tbl_ListFactores[],MATCH(B$15,Tbl_ListFactores[#Headers],0),0),"")</f>
        <v>zz</v>
      </c>
      <c r="C18" s="122" t="str">
        <f>IFERROR(VLOOKUP(TblP42[[#This Row],[Factor]],Tbl_ListFactores[],MATCH(C$15,Tbl_ListFactores[#Headers],0),0),"")</f>
        <v/>
      </c>
      <c r="D18" s="122" t="str">
        <f>IFERROR(VLOOKUP(TblP42[[#This Row],[Factor]],Tbl_ListFactores[],MATCH(D$15,Tbl_ListFactores[#Headers],0),0),"")</f>
        <v/>
      </c>
      <c r="E18" s="253"/>
      <c r="F18" s="122" t="str">
        <f ca="1">IFERROR(VLOOKUP(TblP42[[#This Row],[Nivel]],INDIRECT(VLOOKUP(TblP42[[#This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IFERROR(VLOOKUP(TblP42[[#This Row],[Factor]],Tbl_ListFactores[],MATCH(B$15,Tbl_ListFactores[#Headers],0),0),"")</f>
        <v>zz</v>
      </c>
      <c r="C19" s="122" t="str">
        <f>IFERROR(VLOOKUP(TblP42[[#This Row],[Factor]],Tbl_ListFactores[],MATCH(C$15,Tbl_ListFactores[#Headers],0),0),"")</f>
        <v/>
      </c>
      <c r="D19" s="122" t="str">
        <f>IFERROR(VLOOKUP(TblP42[[#This Row],[Factor]],Tbl_ListFactores[],MATCH(D$15,Tbl_ListFactores[#Headers],0),0),"")</f>
        <v/>
      </c>
      <c r="E19" s="253"/>
      <c r="F19" s="122" t="str">
        <f ca="1">IFERROR(VLOOKUP(TblP42[[#This Row],[Nivel]],INDIRECT(VLOOKUP(TblP42[[#This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IFERROR(VLOOKUP(TblP42[[#This Row],[Factor]],Tbl_ListFactores[],MATCH(B$15,Tbl_ListFactores[#Headers],0),0),"")</f>
        <v>zz</v>
      </c>
      <c r="C20" s="122" t="str">
        <f>IFERROR(VLOOKUP(TblP42[[#This Row],[Factor]],Tbl_ListFactores[],MATCH(C$15,Tbl_ListFactores[#Headers],0),0),"")</f>
        <v/>
      </c>
      <c r="D20" s="122" t="str">
        <f>IFERROR(VLOOKUP(TblP42[[#This Row],[Factor]],Tbl_ListFactores[],MATCH(D$15,Tbl_ListFactores[#Headers],0),0),"")</f>
        <v/>
      </c>
      <c r="E20" s="253"/>
      <c r="F20" s="122" t="str">
        <f ca="1">IFERROR(VLOOKUP(TblP42[[#This Row],[Nivel]],INDIRECT(VLOOKUP(TblP42[[#This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IFERROR(VLOOKUP(TblP42[[#This Row],[Factor]],Tbl_ListFactores[],MATCH(B$15,Tbl_ListFactores[#Headers],0),0),"")</f>
        <v>zz</v>
      </c>
      <c r="C21" s="122" t="str">
        <f>IFERROR(VLOOKUP(TblP42[[#This Row],[Factor]],Tbl_ListFactores[],MATCH(C$15,Tbl_ListFactores[#Headers],0),0),"")</f>
        <v/>
      </c>
      <c r="D21" s="122" t="str">
        <f>IFERROR(VLOOKUP(TblP42[[#This Row],[Factor]],Tbl_ListFactores[],MATCH(D$15,Tbl_ListFactores[#Headers],0),0),"")</f>
        <v/>
      </c>
      <c r="E21" s="253"/>
      <c r="F21" s="122" t="str">
        <f ca="1">IFERROR(VLOOKUP(TblP42[[#This Row],[Nivel]],INDIRECT(VLOOKUP(TblP42[[#This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IFERROR(VLOOKUP(TblP42[[#This Row],[Factor]],Tbl_ListFactores[],MATCH(B$15,Tbl_ListFactores[#Headers],0),0),"")</f>
        <v>zz</v>
      </c>
      <c r="C22" s="122" t="str">
        <f>IFERROR(VLOOKUP(TblP42[[#This Row],[Factor]],Tbl_ListFactores[],MATCH(C$15,Tbl_ListFactores[#Headers],0),0),"")</f>
        <v/>
      </c>
      <c r="D22" s="122" t="str">
        <f>IFERROR(VLOOKUP(TblP42[[#This Row],[Factor]],Tbl_ListFactores[],MATCH(D$15,Tbl_ListFactores[#Headers],0),0),"")</f>
        <v/>
      </c>
      <c r="E22" s="253"/>
      <c r="F22" s="122" t="str">
        <f ca="1">IFERROR(VLOOKUP(TblP42[[#This Row],[Nivel]],INDIRECT(VLOOKUP(TblP42[[#This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IFERROR(VLOOKUP(TblP42[[#This Row],[Factor]],Tbl_ListFactores[],MATCH(B$15,Tbl_ListFactores[#Headers],0),0),"")</f>
        <v>zz</v>
      </c>
      <c r="C23" s="122" t="str">
        <f>IFERROR(VLOOKUP(TblP42[[#This Row],[Factor]],Tbl_ListFactores[],MATCH(C$15,Tbl_ListFactores[#Headers],0),0),"")</f>
        <v/>
      </c>
      <c r="D23" s="122" t="str">
        <f>IFERROR(VLOOKUP(TblP42[[#This Row],[Factor]],Tbl_ListFactores[],MATCH(D$15,Tbl_ListFactores[#Headers],0),0),"")</f>
        <v/>
      </c>
      <c r="E23" s="253"/>
      <c r="F23" s="122" t="str">
        <f ca="1">IFERROR(VLOOKUP(TblP42[[#This Row],[Nivel]],INDIRECT(VLOOKUP(TblP42[[#This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IFERROR(VLOOKUP(TblP42[[#This Row],[Factor]],Tbl_ListFactores[],MATCH(B$15,Tbl_ListFactores[#Headers],0),0),"")</f>
        <v>zz</v>
      </c>
      <c r="C24" s="122" t="str">
        <f>IFERROR(VLOOKUP(TblP42[[#This Row],[Factor]],Tbl_ListFactores[],MATCH(C$15,Tbl_ListFactores[#Headers],0),0),"")</f>
        <v/>
      </c>
      <c r="D24" s="122" t="str">
        <f>IFERROR(VLOOKUP(TblP42[[#This Row],[Factor]],Tbl_ListFactores[],MATCH(D$15,Tbl_ListFactores[#Headers],0),0),"")</f>
        <v/>
      </c>
      <c r="E24" s="253"/>
      <c r="F24" s="122" t="str">
        <f ca="1">IFERROR(VLOOKUP(TblP42[[#This Row],[Nivel]],INDIRECT(VLOOKUP(TblP42[[#This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IFERROR(VLOOKUP(TblP42[[#This Row],[Factor]],Tbl_ListFactores[],MATCH(B$15,Tbl_ListFactores[#Headers],0),0),"")</f>
        <v>zz</v>
      </c>
      <c r="C25" s="122" t="str">
        <f>IFERROR(VLOOKUP(TblP42[[#This Row],[Factor]],Tbl_ListFactores[],MATCH(C$15,Tbl_ListFactores[#Headers],0),0),"")</f>
        <v/>
      </c>
      <c r="D25" s="122" t="str">
        <f>IFERROR(VLOOKUP(TblP42[[#This Row],[Factor]],Tbl_ListFactores[],MATCH(D$15,Tbl_ListFactores[#Headers],0),0),"")</f>
        <v/>
      </c>
      <c r="E25" s="253"/>
      <c r="F25" s="122" t="str">
        <f ca="1">IFERROR(VLOOKUP(TblP42[[#This Row],[Nivel]],INDIRECT(VLOOKUP(TblP42[[#This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IFERROR(VLOOKUP(TblP42[[#This Row],[Factor]],Tbl_ListFactores[],MATCH(B$15,Tbl_ListFactores[#Headers],0),0),"")</f>
        <v>zz</v>
      </c>
      <c r="C26" s="122" t="str">
        <f>IFERROR(VLOOKUP(TblP42[[#This Row],[Factor]],Tbl_ListFactores[],MATCH(C$15,Tbl_ListFactores[#Headers],0),0),"")</f>
        <v/>
      </c>
      <c r="D26" s="122" t="str">
        <f>IFERROR(VLOOKUP(TblP42[[#This Row],[Factor]],Tbl_ListFactores[],MATCH(D$15,Tbl_ListFactores[#Headers],0),0),"")</f>
        <v/>
      </c>
      <c r="E26" s="253"/>
      <c r="F26" s="122" t="str">
        <f ca="1">IFERROR(VLOOKUP(TblP42[[#This Row],[Nivel]],INDIRECT(VLOOKUP(TblP42[[#This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IFERROR(VLOOKUP(TblP42[[#This Row],[Factor]],Tbl_ListFactores[],MATCH(B$15,Tbl_ListFactores[#Headers],0),0),"")</f>
        <v>zz</v>
      </c>
      <c r="C27" s="122" t="str">
        <f>IFERROR(VLOOKUP(TblP42[[#This Row],[Factor]],Tbl_ListFactores[],MATCH(C$15,Tbl_ListFactores[#Headers],0),0),"")</f>
        <v/>
      </c>
      <c r="D27" s="122" t="str">
        <f>IFERROR(VLOOKUP(TblP42[[#This Row],[Factor]],Tbl_ListFactores[],MATCH(D$15,Tbl_ListFactores[#Headers],0),0),"")</f>
        <v/>
      </c>
      <c r="E27" s="253"/>
      <c r="F27" s="122" t="str">
        <f ca="1">IFERROR(VLOOKUP(TblP42[[#This Row],[Nivel]],INDIRECT(VLOOKUP(TblP42[[#This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IFERROR(VLOOKUP(TblP42[[#This Row],[Factor]],Tbl_ListFactores[],MATCH(B$15,Tbl_ListFactores[#Headers],0),0),"")</f>
        <v>zz</v>
      </c>
      <c r="C28" s="122" t="str">
        <f>IFERROR(VLOOKUP(TblP42[[#This Row],[Factor]],Tbl_ListFactores[],MATCH(C$15,Tbl_ListFactores[#Headers],0),0),"")</f>
        <v/>
      </c>
      <c r="D28" s="122" t="str">
        <f>IFERROR(VLOOKUP(TblP42[[#This Row],[Factor]],Tbl_ListFactores[],MATCH(D$15,Tbl_ListFactores[#Headers],0),0),"")</f>
        <v/>
      </c>
      <c r="E28" s="253"/>
      <c r="F28" s="122" t="str">
        <f ca="1">IFERROR(VLOOKUP(TblP42[[#This Row],[Nivel]],INDIRECT(VLOOKUP(TblP42[[#This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IFERROR(VLOOKUP(TblP42[[#This Row],[Factor]],Tbl_ListFactores[],MATCH(B$15,Tbl_ListFactores[#Headers],0),0),"")</f>
        <v>zz</v>
      </c>
      <c r="C29" s="122" t="str">
        <f>IFERROR(VLOOKUP(TblP42[[#This Row],[Factor]],Tbl_ListFactores[],MATCH(C$15,Tbl_ListFactores[#Headers],0),0),"")</f>
        <v/>
      </c>
      <c r="D29" s="122" t="str">
        <f>IFERROR(VLOOKUP(TblP42[[#This Row],[Factor]],Tbl_ListFactores[],MATCH(D$15,Tbl_ListFactores[#Headers],0),0),"")</f>
        <v/>
      </c>
      <c r="E29" s="253"/>
      <c r="F29" s="122" t="str">
        <f ca="1">IFERROR(VLOOKUP(TblP42[[#This Row],[Nivel]],INDIRECT(VLOOKUP(TblP42[[#This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IFERROR(VLOOKUP(TblP42[[#This Row],[Factor]],Tbl_ListFactores[],MATCH(B$15,Tbl_ListFactores[#Headers],0),0),"")</f>
        <v>zz</v>
      </c>
      <c r="C30" s="122" t="str">
        <f>IFERROR(VLOOKUP(TblP42[[#This Row],[Factor]],Tbl_ListFactores[],MATCH(C$15,Tbl_ListFactores[#Headers],0),0),"")</f>
        <v/>
      </c>
      <c r="D30" s="122" t="str">
        <f>IFERROR(VLOOKUP(TblP42[[#This Row],[Factor]],Tbl_ListFactores[],MATCH(D$15,Tbl_ListFactores[#Headers],0),0),"")</f>
        <v/>
      </c>
      <c r="E30" s="253"/>
      <c r="F30" s="122" t="str">
        <f ca="1">IFERROR(VLOOKUP(TblP42[[#This Row],[Nivel]],INDIRECT(VLOOKUP(TblP42[[#This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IFERROR(VLOOKUP(TblP42[[#This Row],[Factor]],Tbl_ListFactores[],MATCH(B$15,Tbl_ListFactores[#Headers],0),0),"")</f>
        <v>zz</v>
      </c>
      <c r="C31" s="122" t="str">
        <f>IFERROR(VLOOKUP(TblP42[[#This Row],[Factor]],Tbl_ListFactores[],MATCH(C$15,Tbl_ListFactores[#Headers],0),0),"")</f>
        <v/>
      </c>
      <c r="D31" s="122" t="str">
        <f>IFERROR(VLOOKUP(TblP42[[#This Row],[Factor]],Tbl_ListFactores[],MATCH(D$15,Tbl_ListFactores[#Headers],0),0),"")</f>
        <v/>
      </c>
      <c r="E31" s="253"/>
      <c r="F31" s="122" t="str">
        <f ca="1">IFERROR(VLOOKUP(TblP42[[#This Row],[Nivel]],INDIRECT(VLOOKUP(TblP42[[#This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IFERROR(VLOOKUP(TblP42[[#This Row],[Factor]],Tbl_ListFactores[],MATCH(B$15,Tbl_ListFactores[#Headers],0),0),"")</f>
        <v>zz</v>
      </c>
      <c r="C32" s="122" t="str">
        <f>IFERROR(VLOOKUP(TblP42[[#This Row],[Factor]],Tbl_ListFactores[],MATCH(C$15,Tbl_ListFactores[#Headers],0),0),"")</f>
        <v/>
      </c>
      <c r="D32" s="122" t="str">
        <f>IFERROR(VLOOKUP(TblP42[[#This Row],[Factor]],Tbl_ListFactores[],MATCH(D$15,Tbl_ListFactores[#Headers],0),0),"")</f>
        <v/>
      </c>
      <c r="E32" s="253"/>
      <c r="F32" s="122" t="str">
        <f ca="1">IFERROR(VLOOKUP(TblP42[[#This Row],[Nivel]],INDIRECT(VLOOKUP(TblP42[[#This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IFERROR(VLOOKUP(TblP42[[#This Row],[Factor]],Tbl_ListFactores[],MATCH(B$15,Tbl_ListFactores[#Headers],0),0),"")</f>
        <v>zz</v>
      </c>
      <c r="C33" s="122" t="str">
        <f>IFERROR(VLOOKUP(TblP42[[#This Row],[Factor]],Tbl_ListFactores[],MATCH(C$15,Tbl_ListFactores[#Headers],0),0),"")</f>
        <v/>
      </c>
      <c r="D33" s="122" t="str">
        <f>IFERROR(VLOOKUP(TblP42[[#This Row],[Factor]],Tbl_ListFactores[],MATCH(D$15,Tbl_ListFactores[#Headers],0),0),"")</f>
        <v/>
      </c>
      <c r="E33" s="253"/>
      <c r="F33" s="122" t="str">
        <f ca="1">IFERROR(VLOOKUP(TblP42[[#This Row],[Nivel]],INDIRECT(VLOOKUP(TblP42[[#This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IFERROR(VLOOKUP(TblP42[[#This Row],[Factor]],Tbl_ListFactores[],MATCH(B$15,Tbl_ListFactores[#Headers],0),0),"")</f>
        <v>zz</v>
      </c>
      <c r="C34" s="122" t="str">
        <f>IFERROR(VLOOKUP(TblP42[[#This Row],[Factor]],Tbl_ListFactores[],MATCH(C$15,Tbl_ListFactores[#Headers],0),0),"")</f>
        <v/>
      </c>
      <c r="D34" s="122" t="str">
        <f>IFERROR(VLOOKUP(TblP42[[#This Row],[Factor]],Tbl_ListFactores[],MATCH(D$15,Tbl_ListFactores[#Headers],0),0),"")</f>
        <v/>
      </c>
      <c r="E34" s="253"/>
      <c r="F34" s="122" t="str">
        <f ca="1">IFERROR(VLOOKUP(TblP42[[#This Row],[Nivel]],INDIRECT(VLOOKUP(TblP42[[#This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IFERROR(VLOOKUP(TblP42[[#This Row],[Factor]],Tbl_ListFactores[],MATCH(B$15,Tbl_ListFactores[#Headers],0),0),"")</f>
        <v>zz</v>
      </c>
      <c r="C35" s="122" t="str">
        <f>IFERROR(VLOOKUP(TblP42[[#This Row],[Factor]],Tbl_ListFactores[],MATCH(C$15,Tbl_ListFactores[#Headers],0),0),"")</f>
        <v/>
      </c>
      <c r="D35" s="122" t="str">
        <f>IFERROR(VLOOKUP(TblP42[[#This Row],[Factor]],Tbl_ListFactores[],MATCH(D$15,Tbl_ListFactores[#Headers],0),0),"")</f>
        <v/>
      </c>
      <c r="E35" s="253"/>
      <c r="F35" s="122" t="str">
        <f ca="1">IFERROR(VLOOKUP(TblP42[[#This Row],[Nivel]],INDIRECT(VLOOKUP(TblP42[[#This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IFERROR(VLOOKUP(TblP42[[#This Row],[Factor]],Tbl_ListFactores[],MATCH(B$15,Tbl_ListFactores[#Headers],0),0),"")</f>
        <v>zz</v>
      </c>
      <c r="C36" s="122" t="str">
        <f>IFERROR(VLOOKUP(TblP42[[#This Row],[Factor]],Tbl_ListFactores[],MATCH(C$15,Tbl_ListFactores[#Headers],0),0),"")</f>
        <v/>
      </c>
      <c r="D36" s="122" t="str">
        <f>IFERROR(VLOOKUP(TblP42[[#This Row],[Factor]],Tbl_ListFactores[],MATCH(D$15,Tbl_ListFactores[#Headers],0),0),"")</f>
        <v/>
      </c>
      <c r="E36" s="253"/>
      <c r="F36" s="122" t="str">
        <f ca="1">IFERROR(VLOOKUP(TblP42[[#This Row],[Nivel]],INDIRECT(VLOOKUP(TblP42[[#This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IFERROR(VLOOKUP(TblP42[[#This Row],[Factor]],Tbl_ListFactores[],MATCH(B$15,Tbl_ListFactores[#Headers],0),0),"")</f>
        <v>zz</v>
      </c>
      <c r="C37" s="122" t="str">
        <f>IFERROR(VLOOKUP(TblP42[[#This Row],[Factor]],Tbl_ListFactores[],MATCH(C$15,Tbl_ListFactores[#Headers],0),0),"")</f>
        <v/>
      </c>
      <c r="D37" s="122" t="str">
        <f>IFERROR(VLOOKUP(TblP42[[#This Row],[Factor]],Tbl_ListFactores[],MATCH(D$15,Tbl_ListFactores[#Headers],0),0),"")</f>
        <v/>
      </c>
      <c r="E37" s="253"/>
      <c r="F37" s="122" t="str">
        <f ca="1">IFERROR(VLOOKUP(TblP42[[#This Row],[Nivel]],INDIRECT(VLOOKUP(TblP42[[#This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IFERROR(VLOOKUP(TblP42[[#This Row],[Factor]],Tbl_ListFactores[],MATCH(B$15,Tbl_ListFactores[#Headers],0),0),"")</f>
        <v>zz</v>
      </c>
      <c r="C38" s="122" t="str">
        <f>IFERROR(VLOOKUP(TblP42[[#This Row],[Factor]],Tbl_ListFactores[],MATCH(C$15,Tbl_ListFactores[#Headers],0),0),"")</f>
        <v/>
      </c>
      <c r="D38" s="122" t="str">
        <f>IFERROR(VLOOKUP(TblP42[[#This Row],[Factor]],Tbl_ListFactores[],MATCH(D$15,Tbl_ListFactores[#Headers],0),0),"")</f>
        <v/>
      </c>
      <c r="E38" s="253"/>
      <c r="F38" s="122" t="str">
        <f ca="1">IFERROR(VLOOKUP(TblP42[[#This Row],[Nivel]],INDIRECT(VLOOKUP(TblP42[[#This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IFERROR(VLOOKUP(TblP42[[#This Row],[Factor]],Tbl_ListFactores[],MATCH(B$15,Tbl_ListFactores[#Headers],0),0),"")</f>
        <v>zz</v>
      </c>
      <c r="C39" s="122" t="str">
        <f>IFERROR(VLOOKUP(TblP42[[#This Row],[Factor]],Tbl_ListFactores[],MATCH(C$15,Tbl_ListFactores[#Headers],0),0),"")</f>
        <v/>
      </c>
      <c r="D39" s="122" t="str">
        <f>IFERROR(VLOOKUP(TblP42[[#This Row],[Factor]],Tbl_ListFactores[],MATCH(D$15,Tbl_ListFactores[#Headers],0),0),"")</f>
        <v/>
      </c>
      <c r="E39" s="253"/>
      <c r="F39" s="122" t="str">
        <f ca="1">IFERROR(VLOOKUP(TblP42[[#This Row],[Nivel]],INDIRECT(VLOOKUP(TblP42[[#This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IFERROR(VLOOKUP(TblP42[[#This Row],[Factor]],Tbl_ListFactores[],MATCH(B$15,Tbl_ListFactores[#Headers],0),0),"")</f>
        <v>zz</v>
      </c>
      <c r="C40" s="122" t="str">
        <f>IFERROR(VLOOKUP(TblP42[[#This Row],[Factor]],Tbl_ListFactores[],MATCH(C$15,Tbl_ListFactores[#Headers],0),0),"")</f>
        <v/>
      </c>
      <c r="D40" s="122" t="str">
        <f>IFERROR(VLOOKUP(TblP42[[#This Row],[Factor]],Tbl_ListFactores[],MATCH(D$15,Tbl_ListFactores[#Headers],0),0),"")</f>
        <v/>
      </c>
      <c r="E40" s="253"/>
      <c r="F40" s="122" t="str">
        <f ca="1">IFERROR(VLOOKUP(TblP42[[#This Row],[Nivel]],INDIRECT(VLOOKUP(TblP42[[#This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IFERROR(VLOOKUP(TblP42[[#This Row],[Factor]],Tbl_ListFactores[],MATCH(B$15,Tbl_ListFactores[#Headers],0),0),"")</f>
        <v>zz</v>
      </c>
      <c r="C41" s="122" t="str">
        <f>IFERROR(VLOOKUP(TblP42[[#This Row],[Factor]],Tbl_ListFactores[],MATCH(C$15,Tbl_ListFactores[#Headers],0),0),"")</f>
        <v/>
      </c>
      <c r="D41" s="122" t="str">
        <f>IFERROR(VLOOKUP(TblP42[[#This Row],[Factor]],Tbl_ListFactores[],MATCH(D$15,Tbl_ListFactores[#Headers],0),0),"")</f>
        <v/>
      </c>
      <c r="E41" s="253"/>
      <c r="F41" s="122" t="str">
        <f ca="1">IFERROR(VLOOKUP(TblP42[[#This Row],[Nivel]],INDIRECT(VLOOKUP(TblP42[[#This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IFERROR(VLOOKUP(TblP42[[#This Row],[Factor]],Tbl_ListFactores[],MATCH(B$15,Tbl_ListFactores[#Headers],0),0),"")</f>
        <v>zz</v>
      </c>
      <c r="C42" s="122" t="str">
        <f>IFERROR(VLOOKUP(TblP42[[#This Row],[Factor]],Tbl_ListFactores[],MATCH(C$15,Tbl_ListFactores[#Headers],0),0),"")</f>
        <v/>
      </c>
      <c r="D42" s="122" t="str">
        <f>IFERROR(VLOOKUP(TblP42[[#This Row],[Factor]],Tbl_ListFactores[],MATCH(D$15,Tbl_ListFactores[#Headers],0),0),"")</f>
        <v/>
      </c>
      <c r="E42" s="253"/>
      <c r="F42" s="122" t="str">
        <f ca="1">IFERROR(VLOOKUP(TblP42[[#This Row],[Nivel]],INDIRECT(VLOOKUP(TblP42[[#This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IFERROR(VLOOKUP(TblP42[[#This Row],[Factor]],Tbl_ListFactores[],MATCH(B$15,Tbl_ListFactores[#Headers],0),0),"")</f>
        <v>zz</v>
      </c>
      <c r="C43" s="122" t="str">
        <f>IFERROR(VLOOKUP(TblP42[[#This Row],[Factor]],Tbl_ListFactores[],MATCH(C$15,Tbl_ListFactores[#Headers],0),0),"")</f>
        <v/>
      </c>
      <c r="D43" s="122" t="str">
        <f>IFERROR(VLOOKUP(TblP42[[#This Row],[Factor]],Tbl_ListFactores[],MATCH(D$15,Tbl_ListFactores[#Headers],0),0),"")</f>
        <v/>
      </c>
      <c r="E43" s="253"/>
      <c r="F43" s="122" t="str">
        <f ca="1">IFERROR(VLOOKUP(TblP42[[#This Row],[Nivel]],INDIRECT(VLOOKUP(TblP42[[#This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IFERROR(VLOOKUP(TblP42[[#This Row],[Factor]],Tbl_ListFactores[],MATCH(B$15,Tbl_ListFactores[#Headers],0),0),"")</f>
        <v>zz</v>
      </c>
      <c r="C44" s="122" t="str">
        <f>IFERROR(VLOOKUP(TblP42[[#This Row],[Factor]],Tbl_ListFactores[],MATCH(C$15,Tbl_ListFactores[#Headers],0),0),"")</f>
        <v/>
      </c>
      <c r="D44" s="122" t="str">
        <f>IFERROR(VLOOKUP(TblP42[[#This Row],[Factor]],Tbl_ListFactores[],MATCH(D$15,Tbl_ListFactores[#Headers],0),0),"")</f>
        <v/>
      </c>
      <c r="E44" s="253"/>
      <c r="F44" s="122" t="str">
        <f ca="1">IFERROR(VLOOKUP(TblP42[[#This Row],[Nivel]],INDIRECT(VLOOKUP(TblP42[[#This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IFERROR(VLOOKUP(TblP42[[#This Row],[Factor]],Tbl_ListFactores[],MATCH(B$15,Tbl_ListFactores[#Headers],0),0),"")</f>
        <v>zz</v>
      </c>
      <c r="C45" s="122" t="str">
        <f>IFERROR(VLOOKUP(TblP42[[#This Row],[Factor]],Tbl_ListFactores[],MATCH(C$15,Tbl_ListFactores[#Headers],0),0),"")</f>
        <v/>
      </c>
      <c r="D45" s="122" t="str">
        <f>IFERROR(VLOOKUP(TblP42[[#This Row],[Factor]],Tbl_ListFactores[],MATCH(D$15,Tbl_ListFactores[#Headers],0),0),"")</f>
        <v/>
      </c>
      <c r="E45" s="253"/>
      <c r="F45" s="122" t="str">
        <f ca="1">IFERROR(VLOOKUP(TblP42[[#This Row],[Nivel]],INDIRECT(VLOOKUP(TblP42[[#This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98" priority="2">
      <formula>AND($C16&lt;&gt;"",ISBLANK($E16),$D$1&lt;&gt;0)</formula>
    </cfRule>
  </conditionalFormatting>
  <conditionalFormatting sqref="B16:B45">
    <cfRule type="cellIs" dxfId="97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6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108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IF(AND(COUNTBLANK(TblP43[Nivel])&lt;&gt;COUNTBLANK(TblP43[Nombre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IFERROR(VLOOKUP(TblP43[[#This Row],[Factor]],Tbl_ListFactores[],MATCH(B$15,Tbl_ListFactores[#Headers],0),0),"")</f>
        <v>zz</v>
      </c>
      <c r="C16" s="122" t="str">
        <f>IFERROR(VLOOKUP(TblP43[[#This Row],[Factor]],Tbl_ListFactores[],MATCH(C$15,Tbl_ListFactores[#Headers],0),0),"")</f>
        <v/>
      </c>
      <c r="D16" s="122" t="str">
        <f>IFERROR(VLOOKUP(TblP43[[#This Row],[Factor]],Tbl_ListFactores[],MATCH(D$15,Tbl_ListFactores[#Headers],0),0),"")</f>
        <v/>
      </c>
      <c r="E16" s="253"/>
      <c r="F16" s="122" t="str">
        <f ca="1">IFERROR(VLOOKUP(TblP43[[#This Row],[Nivel]],INDIRECT(VLOOKUP(TblP43[[#This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IFERROR(VLOOKUP(TblP43[[#This Row],[Factor]],Tbl_ListFactores[],MATCH(B$15,Tbl_ListFactores[#Headers],0),0),"")</f>
        <v>zz</v>
      </c>
      <c r="C17" s="122" t="str">
        <f>IFERROR(VLOOKUP(TblP43[[#This Row],[Factor]],Tbl_ListFactores[],MATCH(C$15,Tbl_ListFactores[#Headers],0),0),"")</f>
        <v/>
      </c>
      <c r="D17" s="122" t="str">
        <f>IFERROR(VLOOKUP(TblP43[[#This Row],[Factor]],Tbl_ListFactores[],MATCH(D$15,Tbl_ListFactores[#Headers],0),0),"")</f>
        <v/>
      </c>
      <c r="E17" s="253"/>
      <c r="F17" s="122" t="str">
        <f ca="1">IFERROR(VLOOKUP(TblP43[[#This Row],[Nivel]],INDIRECT(VLOOKUP(TblP43[[#This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IFERROR(VLOOKUP(TblP43[[#This Row],[Factor]],Tbl_ListFactores[],MATCH(B$15,Tbl_ListFactores[#Headers],0),0),"")</f>
        <v>zz</v>
      </c>
      <c r="C18" s="122" t="str">
        <f>IFERROR(VLOOKUP(TblP43[[#This Row],[Factor]],Tbl_ListFactores[],MATCH(C$15,Tbl_ListFactores[#Headers],0),0),"")</f>
        <v/>
      </c>
      <c r="D18" s="122" t="str">
        <f>IFERROR(VLOOKUP(TblP43[[#This Row],[Factor]],Tbl_ListFactores[],MATCH(D$15,Tbl_ListFactores[#Headers],0),0),"")</f>
        <v/>
      </c>
      <c r="E18" s="253"/>
      <c r="F18" s="122" t="str">
        <f ca="1">IFERROR(VLOOKUP(TblP43[[#This Row],[Nivel]],INDIRECT(VLOOKUP(TblP43[[#This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IFERROR(VLOOKUP(TblP43[[#This Row],[Factor]],Tbl_ListFactores[],MATCH(B$15,Tbl_ListFactores[#Headers],0),0),"")</f>
        <v>zz</v>
      </c>
      <c r="C19" s="122" t="str">
        <f>IFERROR(VLOOKUP(TblP43[[#This Row],[Factor]],Tbl_ListFactores[],MATCH(C$15,Tbl_ListFactores[#Headers],0),0),"")</f>
        <v/>
      </c>
      <c r="D19" s="122" t="str">
        <f>IFERROR(VLOOKUP(TblP43[[#This Row],[Factor]],Tbl_ListFactores[],MATCH(D$15,Tbl_ListFactores[#Headers],0),0),"")</f>
        <v/>
      </c>
      <c r="E19" s="253"/>
      <c r="F19" s="122" t="str">
        <f ca="1">IFERROR(VLOOKUP(TblP43[[#This Row],[Nivel]],INDIRECT(VLOOKUP(TblP43[[#This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IFERROR(VLOOKUP(TblP43[[#This Row],[Factor]],Tbl_ListFactores[],MATCH(B$15,Tbl_ListFactores[#Headers],0),0),"")</f>
        <v>zz</v>
      </c>
      <c r="C20" s="122" t="str">
        <f>IFERROR(VLOOKUP(TblP43[[#This Row],[Factor]],Tbl_ListFactores[],MATCH(C$15,Tbl_ListFactores[#Headers],0),0),"")</f>
        <v/>
      </c>
      <c r="D20" s="122" t="str">
        <f>IFERROR(VLOOKUP(TblP43[[#This Row],[Factor]],Tbl_ListFactores[],MATCH(D$15,Tbl_ListFactores[#Headers],0),0),"")</f>
        <v/>
      </c>
      <c r="E20" s="253"/>
      <c r="F20" s="122" t="str">
        <f ca="1">IFERROR(VLOOKUP(TblP43[[#This Row],[Nivel]],INDIRECT(VLOOKUP(TblP43[[#This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IFERROR(VLOOKUP(TblP43[[#This Row],[Factor]],Tbl_ListFactores[],MATCH(B$15,Tbl_ListFactores[#Headers],0),0),"")</f>
        <v>zz</v>
      </c>
      <c r="C21" s="122" t="str">
        <f>IFERROR(VLOOKUP(TblP43[[#This Row],[Factor]],Tbl_ListFactores[],MATCH(C$15,Tbl_ListFactores[#Headers],0),0),"")</f>
        <v/>
      </c>
      <c r="D21" s="122" t="str">
        <f>IFERROR(VLOOKUP(TblP43[[#This Row],[Factor]],Tbl_ListFactores[],MATCH(D$15,Tbl_ListFactores[#Headers],0),0),"")</f>
        <v/>
      </c>
      <c r="E21" s="253"/>
      <c r="F21" s="122" t="str">
        <f ca="1">IFERROR(VLOOKUP(TblP43[[#This Row],[Nivel]],INDIRECT(VLOOKUP(TblP43[[#This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IFERROR(VLOOKUP(TblP43[[#This Row],[Factor]],Tbl_ListFactores[],MATCH(B$15,Tbl_ListFactores[#Headers],0),0),"")</f>
        <v>zz</v>
      </c>
      <c r="C22" s="122" t="str">
        <f>IFERROR(VLOOKUP(TblP43[[#This Row],[Factor]],Tbl_ListFactores[],MATCH(C$15,Tbl_ListFactores[#Headers],0),0),"")</f>
        <v/>
      </c>
      <c r="D22" s="122" t="str">
        <f>IFERROR(VLOOKUP(TblP43[[#This Row],[Factor]],Tbl_ListFactores[],MATCH(D$15,Tbl_ListFactores[#Headers],0),0),"")</f>
        <v/>
      </c>
      <c r="E22" s="253"/>
      <c r="F22" s="122" t="str">
        <f ca="1">IFERROR(VLOOKUP(TblP43[[#This Row],[Nivel]],INDIRECT(VLOOKUP(TblP43[[#This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IFERROR(VLOOKUP(TblP43[[#This Row],[Factor]],Tbl_ListFactores[],MATCH(B$15,Tbl_ListFactores[#Headers],0),0),"")</f>
        <v>zz</v>
      </c>
      <c r="C23" s="122" t="str">
        <f>IFERROR(VLOOKUP(TblP43[[#This Row],[Factor]],Tbl_ListFactores[],MATCH(C$15,Tbl_ListFactores[#Headers],0),0),"")</f>
        <v/>
      </c>
      <c r="D23" s="122" t="str">
        <f>IFERROR(VLOOKUP(TblP43[[#This Row],[Factor]],Tbl_ListFactores[],MATCH(D$15,Tbl_ListFactores[#Headers],0),0),"")</f>
        <v/>
      </c>
      <c r="E23" s="253"/>
      <c r="F23" s="122" t="str">
        <f ca="1">IFERROR(VLOOKUP(TblP43[[#This Row],[Nivel]],INDIRECT(VLOOKUP(TblP43[[#This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IFERROR(VLOOKUP(TblP43[[#This Row],[Factor]],Tbl_ListFactores[],MATCH(B$15,Tbl_ListFactores[#Headers],0),0),"")</f>
        <v>zz</v>
      </c>
      <c r="C24" s="122" t="str">
        <f>IFERROR(VLOOKUP(TblP43[[#This Row],[Factor]],Tbl_ListFactores[],MATCH(C$15,Tbl_ListFactores[#Headers],0),0),"")</f>
        <v/>
      </c>
      <c r="D24" s="122" t="str">
        <f>IFERROR(VLOOKUP(TblP43[[#This Row],[Factor]],Tbl_ListFactores[],MATCH(D$15,Tbl_ListFactores[#Headers],0),0),"")</f>
        <v/>
      </c>
      <c r="E24" s="253"/>
      <c r="F24" s="122" t="str">
        <f ca="1">IFERROR(VLOOKUP(TblP43[[#This Row],[Nivel]],INDIRECT(VLOOKUP(TblP43[[#This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IFERROR(VLOOKUP(TblP43[[#This Row],[Factor]],Tbl_ListFactores[],MATCH(B$15,Tbl_ListFactores[#Headers],0),0),"")</f>
        <v>zz</v>
      </c>
      <c r="C25" s="122" t="str">
        <f>IFERROR(VLOOKUP(TblP43[[#This Row],[Factor]],Tbl_ListFactores[],MATCH(C$15,Tbl_ListFactores[#Headers],0),0),"")</f>
        <v/>
      </c>
      <c r="D25" s="122" t="str">
        <f>IFERROR(VLOOKUP(TblP43[[#This Row],[Factor]],Tbl_ListFactores[],MATCH(D$15,Tbl_ListFactores[#Headers],0),0),"")</f>
        <v/>
      </c>
      <c r="E25" s="253"/>
      <c r="F25" s="122" t="str">
        <f ca="1">IFERROR(VLOOKUP(TblP43[[#This Row],[Nivel]],INDIRECT(VLOOKUP(TblP43[[#This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IFERROR(VLOOKUP(TblP43[[#This Row],[Factor]],Tbl_ListFactores[],MATCH(B$15,Tbl_ListFactores[#Headers],0),0),"")</f>
        <v>zz</v>
      </c>
      <c r="C26" s="122" t="str">
        <f>IFERROR(VLOOKUP(TblP43[[#This Row],[Factor]],Tbl_ListFactores[],MATCH(C$15,Tbl_ListFactores[#Headers],0),0),"")</f>
        <v/>
      </c>
      <c r="D26" s="122" t="str">
        <f>IFERROR(VLOOKUP(TblP43[[#This Row],[Factor]],Tbl_ListFactores[],MATCH(D$15,Tbl_ListFactores[#Headers],0),0),"")</f>
        <v/>
      </c>
      <c r="E26" s="253"/>
      <c r="F26" s="122" t="str">
        <f ca="1">IFERROR(VLOOKUP(TblP43[[#This Row],[Nivel]],INDIRECT(VLOOKUP(TblP43[[#This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IFERROR(VLOOKUP(TblP43[[#This Row],[Factor]],Tbl_ListFactores[],MATCH(B$15,Tbl_ListFactores[#Headers],0),0),"")</f>
        <v>zz</v>
      </c>
      <c r="C27" s="122" t="str">
        <f>IFERROR(VLOOKUP(TblP43[[#This Row],[Factor]],Tbl_ListFactores[],MATCH(C$15,Tbl_ListFactores[#Headers],0),0),"")</f>
        <v/>
      </c>
      <c r="D27" s="122" t="str">
        <f>IFERROR(VLOOKUP(TblP43[[#This Row],[Factor]],Tbl_ListFactores[],MATCH(D$15,Tbl_ListFactores[#Headers],0),0),"")</f>
        <v/>
      </c>
      <c r="E27" s="253"/>
      <c r="F27" s="122" t="str">
        <f ca="1">IFERROR(VLOOKUP(TblP43[[#This Row],[Nivel]],INDIRECT(VLOOKUP(TblP43[[#This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IFERROR(VLOOKUP(TblP43[[#This Row],[Factor]],Tbl_ListFactores[],MATCH(B$15,Tbl_ListFactores[#Headers],0),0),"")</f>
        <v>zz</v>
      </c>
      <c r="C28" s="122" t="str">
        <f>IFERROR(VLOOKUP(TblP43[[#This Row],[Factor]],Tbl_ListFactores[],MATCH(C$15,Tbl_ListFactores[#Headers],0),0),"")</f>
        <v/>
      </c>
      <c r="D28" s="122" t="str">
        <f>IFERROR(VLOOKUP(TblP43[[#This Row],[Factor]],Tbl_ListFactores[],MATCH(D$15,Tbl_ListFactores[#Headers],0),0),"")</f>
        <v/>
      </c>
      <c r="E28" s="253"/>
      <c r="F28" s="122" t="str">
        <f ca="1">IFERROR(VLOOKUP(TblP43[[#This Row],[Nivel]],INDIRECT(VLOOKUP(TblP43[[#This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IFERROR(VLOOKUP(TblP43[[#This Row],[Factor]],Tbl_ListFactores[],MATCH(B$15,Tbl_ListFactores[#Headers],0),0),"")</f>
        <v>zz</v>
      </c>
      <c r="C29" s="122" t="str">
        <f>IFERROR(VLOOKUP(TblP43[[#This Row],[Factor]],Tbl_ListFactores[],MATCH(C$15,Tbl_ListFactores[#Headers],0),0),"")</f>
        <v/>
      </c>
      <c r="D29" s="122" t="str">
        <f>IFERROR(VLOOKUP(TblP43[[#This Row],[Factor]],Tbl_ListFactores[],MATCH(D$15,Tbl_ListFactores[#Headers],0),0),"")</f>
        <v/>
      </c>
      <c r="E29" s="253"/>
      <c r="F29" s="122" t="str">
        <f ca="1">IFERROR(VLOOKUP(TblP43[[#This Row],[Nivel]],INDIRECT(VLOOKUP(TblP43[[#This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IFERROR(VLOOKUP(TblP43[[#This Row],[Factor]],Tbl_ListFactores[],MATCH(B$15,Tbl_ListFactores[#Headers],0),0),"")</f>
        <v>zz</v>
      </c>
      <c r="C30" s="122" t="str">
        <f>IFERROR(VLOOKUP(TblP43[[#This Row],[Factor]],Tbl_ListFactores[],MATCH(C$15,Tbl_ListFactores[#Headers],0),0),"")</f>
        <v/>
      </c>
      <c r="D30" s="122" t="str">
        <f>IFERROR(VLOOKUP(TblP43[[#This Row],[Factor]],Tbl_ListFactores[],MATCH(D$15,Tbl_ListFactores[#Headers],0),0),"")</f>
        <v/>
      </c>
      <c r="E30" s="253"/>
      <c r="F30" s="122" t="str">
        <f ca="1">IFERROR(VLOOKUP(TblP43[[#This Row],[Nivel]],INDIRECT(VLOOKUP(TblP43[[#This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IFERROR(VLOOKUP(TblP43[[#This Row],[Factor]],Tbl_ListFactores[],MATCH(B$15,Tbl_ListFactores[#Headers],0),0),"")</f>
        <v>zz</v>
      </c>
      <c r="C31" s="122" t="str">
        <f>IFERROR(VLOOKUP(TblP43[[#This Row],[Factor]],Tbl_ListFactores[],MATCH(C$15,Tbl_ListFactores[#Headers],0),0),"")</f>
        <v/>
      </c>
      <c r="D31" s="122" t="str">
        <f>IFERROR(VLOOKUP(TblP43[[#This Row],[Factor]],Tbl_ListFactores[],MATCH(D$15,Tbl_ListFactores[#Headers],0),0),"")</f>
        <v/>
      </c>
      <c r="E31" s="253"/>
      <c r="F31" s="122" t="str">
        <f ca="1">IFERROR(VLOOKUP(TblP43[[#This Row],[Nivel]],INDIRECT(VLOOKUP(TblP43[[#This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IFERROR(VLOOKUP(TblP43[[#This Row],[Factor]],Tbl_ListFactores[],MATCH(B$15,Tbl_ListFactores[#Headers],0),0),"")</f>
        <v>zz</v>
      </c>
      <c r="C32" s="122" t="str">
        <f>IFERROR(VLOOKUP(TblP43[[#This Row],[Factor]],Tbl_ListFactores[],MATCH(C$15,Tbl_ListFactores[#Headers],0),0),"")</f>
        <v/>
      </c>
      <c r="D32" s="122" t="str">
        <f>IFERROR(VLOOKUP(TblP43[[#This Row],[Factor]],Tbl_ListFactores[],MATCH(D$15,Tbl_ListFactores[#Headers],0),0),"")</f>
        <v/>
      </c>
      <c r="E32" s="253"/>
      <c r="F32" s="122" t="str">
        <f ca="1">IFERROR(VLOOKUP(TblP43[[#This Row],[Nivel]],INDIRECT(VLOOKUP(TblP43[[#This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IFERROR(VLOOKUP(TblP43[[#This Row],[Factor]],Tbl_ListFactores[],MATCH(B$15,Tbl_ListFactores[#Headers],0),0),"")</f>
        <v>zz</v>
      </c>
      <c r="C33" s="122" t="str">
        <f>IFERROR(VLOOKUP(TblP43[[#This Row],[Factor]],Tbl_ListFactores[],MATCH(C$15,Tbl_ListFactores[#Headers],0),0),"")</f>
        <v/>
      </c>
      <c r="D33" s="122" t="str">
        <f>IFERROR(VLOOKUP(TblP43[[#This Row],[Factor]],Tbl_ListFactores[],MATCH(D$15,Tbl_ListFactores[#Headers],0),0),"")</f>
        <v/>
      </c>
      <c r="E33" s="253"/>
      <c r="F33" s="122" t="str">
        <f ca="1">IFERROR(VLOOKUP(TblP43[[#This Row],[Nivel]],INDIRECT(VLOOKUP(TblP43[[#This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IFERROR(VLOOKUP(TblP43[[#This Row],[Factor]],Tbl_ListFactores[],MATCH(B$15,Tbl_ListFactores[#Headers],0),0),"")</f>
        <v>zz</v>
      </c>
      <c r="C34" s="122" t="str">
        <f>IFERROR(VLOOKUP(TblP43[[#This Row],[Factor]],Tbl_ListFactores[],MATCH(C$15,Tbl_ListFactores[#Headers],0),0),"")</f>
        <v/>
      </c>
      <c r="D34" s="122" t="str">
        <f>IFERROR(VLOOKUP(TblP43[[#This Row],[Factor]],Tbl_ListFactores[],MATCH(D$15,Tbl_ListFactores[#Headers],0),0),"")</f>
        <v/>
      </c>
      <c r="E34" s="253"/>
      <c r="F34" s="122" t="str">
        <f ca="1">IFERROR(VLOOKUP(TblP43[[#This Row],[Nivel]],INDIRECT(VLOOKUP(TblP43[[#This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IFERROR(VLOOKUP(TblP43[[#This Row],[Factor]],Tbl_ListFactores[],MATCH(B$15,Tbl_ListFactores[#Headers],0),0),"")</f>
        <v>zz</v>
      </c>
      <c r="C35" s="122" t="str">
        <f>IFERROR(VLOOKUP(TblP43[[#This Row],[Factor]],Tbl_ListFactores[],MATCH(C$15,Tbl_ListFactores[#Headers],0),0),"")</f>
        <v/>
      </c>
      <c r="D35" s="122" t="str">
        <f>IFERROR(VLOOKUP(TblP43[[#This Row],[Factor]],Tbl_ListFactores[],MATCH(D$15,Tbl_ListFactores[#Headers],0),0),"")</f>
        <v/>
      </c>
      <c r="E35" s="253"/>
      <c r="F35" s="122" t="str">
        <f ca="1">IFERROR(VLOOKUP(TblP43[[#This Row],[Nivel]],INDIRECT(VLOOKUP(TblP43[[#This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IFERROR(VLOOKUP(TblP43[[#This Row],[Factor]],Tbl_ListFactores[],MATCH(B$15,Tbl_ListFactores[#Headers],0),0),"")</f>
        <v>zz</v>
      </c>
      <c r="C36" s="122" t="str">
        <f>IFERROR(VLOOKUP(TblP43[[#This Row],[Factor]],Tbl_ListFactores[],MATCH(C$15,Tbl_ListFactores[#Headers],0),0),"")</f>
        <v/>
      </c>
      <c r="D36" s="122" t="str">
        <f>IFERROR(VLOOKUP(TblP43[[#This Row],[Factor]],Tbl_ListFactores[],MATCH(D$15,Tbl_ListFactores[#Headers],0),0),"")</f>
        <v/>
      </c>
      <c r="E36" s="253"/>
      <c r="F36" s="122" t="str">
        <f ca="1">IFERROR(VLOOKUP(TblP43[[#This Row],[Nivel]],INDIRECT(VLOOKUP(TblP43[[#This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IFERROR(VLOOKUP(TblP43[[#This Row],[Factor]],Tbl_ListFactores[],MATCH(B$15,Tbl_ListFactores[#Headers],0),0),"")</f>
        <v>zz</v>
      </c>
      <c r="C37" s="122" t="str">
        <f>IFERROR(VLOOKUP(TblP43[[#This Row],[Factor]],Tbl_ListFactores[],MATCH(C$15,Tbl_ListFactores[#Headers],0),0),"")</f>
        <v/>
      </c>
      <c r="D37" s="122" t="str">
        <f>IFERROR(VLOOKUP(TblP43[[#This Row],[Factor]],Tbl_ListFactores[],MATCH(D$15,Tbl_ListFactores[#Headers],0),0),"")</f>
        <v/>
      </c>
      <c r="E37" s="253"/>
      <c r="F37" s="122" t="str">
        <f ca="1">IFERROR(VLOOKUP(TblP43[[#This Row],[Nivel]],INDIRECT(VLOOKUP(TblP43[[#This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IFERROR(VLOOKUP(TblP43[[#This Row],[Factor]],Tbl_ListFactores[],MATCH(B$15,Tbl_ListFactores[#Headers],0),0),"")</f>
        <v>zz</v>
      </c>
      <c r="C38" s="122" t="str">
        <f>IFERROR(VLOOKUP(TblP43[[#This Row],[Factor]],Tbl_ListFactores[],MATCH(C$15,Tbl_ListFactores[#Headers],0),0),"")</f>
        <v/>
      </c>
      <c r="D38" s="122" t="str">
        <f>IFERROR(VLOOKUP(TblP43[[#This Row],[Factor]],Tbl_ListFactores[],MATCH(D$15,Tbl_ListFactores[#Headers],0),0),"")</f>
        <v/>
      </c>
      <c r="E38" s="253"/>
      <c r="F38" s="122" t="str">
        <f ca="1">IFERROR(VLOOKUP(TblP43[[#This Row],[Nivel]],INDIRECT(VLOOKUP(TblP43[[#This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IFERROR(VLOOKUP(TblP43[[#This Row],[Factor]],Tbl_ListFactores[],MATCH(B$15,Tbl_ListFactores[#Headers],0),0),"")</f>
        <v>zz</v>
      </c>
      <c r="C39" s="122" t="str">
        <f>IFERROR(VLOOKUP(TblP43[[#This Row],[Factor]],Tbl_ListFactores[],MATCH(C$15,Tbl_ListFactores[#Headers],0),0),"")</f>
        <v/>
      </c>
      <c r="D39" s="122" t="str">
        <f>IFERROR(VLOOKUP(TblP43[[#This Row],[Factor]],Tbl_ListFactores[],MATCH(D$15,Tbl_ListFactores[#Headers],0),0),"")</f>
        <v/>
      </c>
      <c r="E39" s="253"/>
      <c r="F39" s="122" t="str">
        <f ca="1">IFERROR(VLOOKUP(TblP43[[#This Row],[Nivel]],INDIRECT(VLOOKUP(TblP43[[#This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IFERROR(VLOOKUP(TblP43[[#This Row],[Factor]],Tbl_ListFactores[],MATCH(B$15,Tbl_ListFactores[#Headers],0),0),"")</f>
        <v>zz</v>
      </c>
      <c r="C40" s="122" t="str">
        <f>IFERROR(VLOOKUP(TblP43[[#This Row],[Factor]],Tbl_ListFactores[],MATCH(C$15,Tbl_ListFactores[#Headers],0),0),"")</f>
        <v/>
      </c>
      <c r="D40" s="122" t="str">
        <f>IFERROR(VLOOKUP(TblP43[[#This Row],[Factor]],Tbl_ListFactores[],MATCH(D$15,Tbl_ListFactores[#Headers],0),0),"")</f>
        <v/>
      </c>
      <c r="E40" s="253"/>
      <c r="F40" s="122" t="str">
        <f ca="1">IFERROR(VLOOKUP(TblP43[[#This Row],[Nivel]],INDIRECT(VLOOKUP(TblP43[[#This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IFERROR(VLOOKUP(TblP43[[#This Row],[Factor]],Tbl_ListFactores[],MATCH(B$15,Tbl_ListFactores[#Headers],0),0),"")</f>
        <v>zz</v>
      </c>
      <c r="C41" s="122" t="str">
        <f>IFERROR(VLOOKUP(TblP43[[#This Row],[Factor]],Tbl_ListFactores[],MATCH(C$15,Tbl_ListFactores[#Headers],0),0),"")</f>
        <v/>
      </c>
      <c r="D41" s="122" t="str">
        <f>IFERROR(VLOOKUP(TblP43[[#This Row],[Factor]],Tbl_ListFactores[],MATCH(D$15,Tbl_ListFactores[#Headers],0),0),"")</f>
        <v/>
      </c>
      <c r="E41" s="253"/>
      <c r="F41" s="122" t="str">
        <f ca="1">IFERROR(VLOOKUP(TblP43[[#This Row],[Nivel]],INDIRECT(VLOOKUP(TblP43[[#This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IFERROR(VLOOKUP(TblP43[[#This Row],[Factor]],Tbl_ListFactores[],MATCH(B$15,Tbl_ListFactores[#Headers],0),0),"")</f>
        <v>zz</v>
      </c>
      <c r="C42" s="122" t="str">
        <f>IFERROR(VLOOKUP(TblP43[[#This Row],[Factor]],Tbl_ListFactores[],MATCH(C$15,Tbl_ListFactores[#Headers],0),0),"")</f>
        <v/>
      </c>
      <c r="D42" s="122" t="str">
        <f>IFERROR(VLOOKUP(TblP43[[#This Row],[Factor]],Tbl_ListFactores[],MATCH(D$15,Tbl_ListFactores[#Headers],0),0),"")</f>
        <v/>
      </c>
      <c r="E42" s="253"/>
      <c r="F42" s="122" t="str">
        <f ca="1">IFERROR(VLOOKUP(TblP43[[#This Row],[Nivel]],INDIRECT(VLOOKUP(TblP43[[#This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IFERROR(VLOOKUP(TblP43[[#This Row],[Factor]],Tbl_ListFactores[],MATCH(B$15,Tbl_ListFactores[#Headers],0),0),"")</f>
        <v>zz</v>
      </c>
      <c r="C43" s="122" t="str">
        <f>IFERROR(VLOOKUP(TblP43[[#This Row],[Factor]],Tbl_ListFactores[],MATCH(C$15,Tbl_ListFactores[#Headers],0),0),"")</f>
        <v/>
      </c>
      <c r="D43" s="122" t="str">
        <f>IFERROR(VLOOKUP(TblP43[[#This Row],[Factor]],Tbl_ListFactores[],MATCH(D$15,Tbl_ListFactores[#Headers],0),0),"")</f>
        <v/>
      </c>
      <c r="E43" s="253"/>
      <c r="F43" s="122" t="str">
        <f ca="1">IFERROR(VLOOKUP(TblP43[[#This Row],[Nivel]],INDIRECT(VLOOKUP(TblP43[[#This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IFERROR(VLOOKUP(TblP43[[#This Row],[Factor]],Tbl_ListFactores[],MATCH(B$15,Tbl_ListFactores[#Headers],0),0),"")</f>
        <v>zz</v>
      </c>
      <c r="C44" s="122" t="str">
        <f>IFERROR(VLOOKUP(TblP43[[#This Row],[Factor]],Tbl_ListFactores[],MATCH(C$15,Tbl_ListFactores[#Headers],0),0),"")</f>
        <v/>
      </c>
      <c r="D44" s="122" t="str">
        <f>IFERROR(VLOOKUP(TblP43[[#This Row],[Factor]],Tbl_ListFactores[],MATCH(D$15,Tbl_ListFactores[#Headers],0),0),"")</f>
        <v/>
      </c>
      <c r="E44" s="253"/>
      <c r="F44" s="122" t="str">
        <f ca="1">IFERROR(VLOOKUP(TblP43[[#This Row],[Nivel]],INDIRECT(VLOOKUP(TblP43[[#This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IFERROR(VLOOKUP(TblP43[[#This Row],[Factor]],Tbl_ListFactores[],MATCH(B$15,Tbl_ListFactores[#Headers],0),0),"")</f>
        <v>zz</v>
      </c>
      <c r="C45" s="122" t="str">
        <f>IFERROR(VLOOKUP(TblP43[[#This Row],[Factor]],Tbl_ListFactores[],MATCH(C$15,Tbl_ListFactores[#Headers],0),0),"")</f>
        <v/>
      </c>
      <c r="D45" s="122" t="str">
        <f>IFERROR(VLOOKUP(TblP43[[#This Row],[Factor]],Tbl_ListFactores[],MATCH(D$15,Tbl_ListFactores[#Headers],0),0),"")</f>
        <v/>
      </c>
      <c r="E45" s="253"/>
      <c r="F45" s="122" t="str">
        <f ca="1">IFERROR(VLOOKUP(TblP43[[#This Row],[Nivel]],INDIRECT(VLOOKUP(TblP43[[#This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87" priority="2">
      <formula>AND($C16&lt;&gt;"",ISBLANK($E16),$D$1&lt;&gt;0)</formula>
    </cfRule>
  </conditionalFormatting>
  <conditionalFormatting sqref="B16:B45">
    <cfRule type="cellIs" dxfId="86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7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109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IF(AND(COUNTBLANK(TblP44[Nivel])&lt;&gt;COUNTBLANK(TblP44[Nombre del Factor]),$D$1&lt;&gt;0),"Falta completar algún dato en el campo &lt;Nivel&gt;","")</f>
        <v/>
      </c>
      <c r="H13" s="250"/>
    </row>
    <row r="14" spans="1:8" ht="12.75" customHeight="1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IFERROR(VLOOKUP(TblP44[[#This Row],[Factor]],Tbl_ListFactores[],MATCH(B$15,Tbl_ListFactores[#Headers],0),0),"")</f>
        <v>zz</v>
      </c>
      <c r="C16" s="122" t="str">
        <f>IFERROR(VLOOKUP(TblP44[[#This Row],[Factor]],Tbl_ListFactores[],MATCH(C$15,Tbl_ListFactores[#Headers],0),0),"")</f>
        <v/>
      </c>
      <c r="D16" s="122" t="str">
        <f>IFERROR(VLOOKUP(TblP44[[#This Row],[Factor]],Tbl_ListFactores[],MATCH(D$15,Tbl_ListFactores[#Headers],0),0),"")</f>
        <v/>
      </c>
      <c r="E16" s="253"/>
      <c r="F16" s="122" t="str">
        <f ca="1">IFERROR(VLOOKUP(TblP44[[#This Row],[Nivel]],INDIRECT(VLOOKUP(TblP44[[#This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IFERROR(VLOOKUP(TblP44[[#This Row],[Factor]],Tbl_ListFactores[],MATCH(B$15,Tbl_ListFactores[#Headers],0),0),"")</f>
        <v>zz</v>
      </c>
      <c r="C17" s="122" t="str">
        <f>IFERROR(VLOOKUP(TblP44[[#This Row],[Factor]],Tbl_ListFactores[],MATCH(C$15,Tbl_ListFactores[#Headers],0),0),"")</f>
        <v/>
      </c>
      <c r="D17" s="122" t="str">
        <f>IFERROR(VLOOKUP(TblP44[[#This Row],[Factor]],Tbl_ListFactores[],MATCH(D$15,Tbl_ListFactores[#Headers],0),0),"")</f>
        <v/>
      </c>
      <c r="E17" s="253"/>
      <c r="F17" s="122" t="str">
        <f ca="1">IFERROR(VLOOKUP(TblP44[[#This Row],[Nivel]],INDIRECT(VLOOKUP(TblP44[[#This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IFERROR(VLOOKUP(TblP44[[#This Row],[Factor]],Tbl_ListFactores[],MATCH(B$15,Tbl_ListFactores[#Headers],0),0),"")</f>
        <v>zz</v>
      </c>
      <c r="C18" s="122" t="str">
        <f>IFERROR(VLOOKUP(TblP44[[#This Row],[Factor]],Tbl_ListFactores[],MATCH(C$15,Tbl_ListFactores[#Headers],0),0),"")</f>
        <v/>
      </c>
      <c r="D18" s="122" t="str">
        <f>IFERROR(VLOOKUP(TblP44[[#This Row],[Factor]],Tbl_ListFactores[],MATCH(D$15,Tbl_ListFactores[#Headers],0),0),"")</f>
        <v/>
      </c>
      <c r="E18" s="253"/>
      <c r="F18" s="122" t="str">
        <f ca="1">IFERROR(VLOOKUP(TblP44[[#This Row],[Nivel]],INDIRECT(VLOOKUP(TblP44[[#This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IFERROR(VLOOKUP(TblP44[[#This Row],[Factor]],Tbl_ListFactores[],MATCH(B$15,Tbl_ListFactores[#Headers],0),0),"")</f>
        <v>zz</v>
      </c>
      <c r="C19" s="122" t="str">
        <f>IFERROR(VLOOKUP(TblP44[[#This Row],[Factor]],Tbl_ListFactores[],MATCH(C$15,Tbl_ListFactores[#Headers],0),0),"")</f>
        <v/>
      </c>
      <c r="D19" s="122" t="str">
        <f>IFERROR(VLOOKUP(TblP44[[#This Row],[Factor]],Tbl_ListFactores[],MATCH(D$15,Tbl_ListFactores[#Headers],0),0),"")</f>
        <v/>
      </c>
      <c r="E19" s="253"/>
      <c r="F19" s="122" t="str">
        <f ca="1">IFERROR(VLOOKUP(TblP44[[#This Row],[Nivel]],INDIRECT(VLOOKUP(TblP44[[#This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IFERROR(VLOOKUP(TblP44[[#This Row],[Factor]],Tbl_ListFactores[],MATCH(B$15,Tbl_ListFactores[#Headers],0),0),"")</f>
        <v>zz</v>
      </c>
      <c r="C20" s="122" t="str">
        <f>IFERROR(VLOOKUP(TblP44[[#This Row],[Factor]],Tbl_ListFactores[],MATCH(C$15,Tbl_ListFactores[#Headers],0),0),"")</f>
        <v/>
      </c>
      <c r="D20" s="122" t="str">
        <f>IFERROR(VLOOKUP(TblP44[[#This Row],[Factor]],Tbl_ListFactores[],MATCH(D$15,Tbl_ListFactores[#Headers],0),0),"")</f>
        <v/>
      </c>
      <c r="E20" s="253"/>
      <c r="F20" s="122" t="str">
        <f ca="1">IFERROR(VLOOKUP(TblP44[[#This Row],[Nivel]],INDIRECT(VLOOKUP(TblP44[[#This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IFERROR(VLOOKUP(TblP44[[#This Row],[Factor]],Tbl_ListFactores[],MATCH(B$15,Tbl_ListFactores[#Headers],0),0),"")</f>
        <v>zz</v>
      </c>
      <c r="C21" s="122" t="str">
        <f>IFERROR(VLOOKUP(TblP44[[#This Row],[Factor]],Tbl_ListFactores[],MATCH(C$15,Tbl_ListFactores[#Headers],0),0),"")</f>
        <v/>
      </c>
      <c r="D21" s="122" t="str">
        <f>IFERROR(VLOOKUP(TblP44[[#This Row],[Factor]],Tbl_ListFactores[],MATCH(D$15,Tbl_ListFactores[#Headers],0),0),"")</f>
        <v/>
      </c>
      <c r="E21" s="253"/>
      <c r="F21" s="122" t="str">
        <f ca="1">IFERROR(VLOOKUP(TblP44[[#This Row],[Nivel]],INDIRECT(VLOOKUP(TblP44[[#This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IFERROR(VLOOKUP(TblP44[[#This Row],[Factor]],Tbl_ListFactores[],MATCH(B$15,Tbl_ListFactores[#Headers],0),0),"")</f>
        <v>zz</v>
      </c>
      <c r="C22" s="122" t="str">
        <f>IFERROR(VLOOKUP(TblP44[[#This Row],[Factor]],Tbl_ListFactores[],MATCH(C$15,Tbl_ListFactores[#Headers],0),0),"")</f>
        <v/>
      </c>
      <c r="D22" s="122" t="str">
        <f>IFERROR(VLOOKUP(TblP44[[#This Row],[Factor]],Tbl_ListFactores[],MATCH(D$15,Tbl_ListFactores[#Headers],0),0),"")</f>
        <v/>
      </c>
      <c r="E22" s="253"/>
      <c r="F22" s="122" t="str">
        <f ca="1">IFERROR(VLOOKUP(TblP44[[#This Row],[Nivel]],INDIRECT(VLOOKUP(TblP44[[#This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IFERROR(VLOOKUP(TblP44[[#This Row],[Factor]],Tbl_ListFactores[],MATCH(B$15,Tbl_ListFactores[#Headers],0),0),"")</f>
        <v>zz</v>
      </c>
      <c r="C23" s="122" t="str">
        <f>IFERROR(VLOOKUP(TblP44[[#This Row],[Factor]],Tbl_ListFactores[],MATCH(C$15,Tbl_ListFactores[#Headers],0),0),"")</f>
        <v/>
      </c>
      <c r="D23" s="122" t="str">
        <f>IFERROR(VLOOKUP(TblP44[[#This Row],[Factor]],Tbl_ListFactores[],MATCH(D$15,Tbl_ListFactores[#Headers],0),0),"")</f>
        <v/>
      </c>
      <c r="E23" s="253"/>
      <c r="F23" s="122" t="str">
        <f ca="1">IFERROR(VLOOKUP(TblP44[[#This Row],[Nivel]],INDIRECT(VLOOKUP(TblP44[[#This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IFERROR(VLOOKUP(TblP44[[#This Row],[Factor]],Tbl_ListFactores[],MATCH(B$15,Tbl_ListFactores[#Headers],0),0),"")</f>
        <v>zz</v>
      </c>
      <c r="C24" s="122" t="str">
        <f>IFERROR(VLOOKUP(TblP44[[#This Row],[Factor]],Tbl_ListFactores[],MATCH(C$15,Tbl_ListFactores[#Headers],0),0),"")</f>
        <v/>
      </c>
      <c r="D24" s="122" t="str">
        <f>IFERROR(VLOOKUP(TblP44[[#This Row],[Factor]],Tbl_ListFactores[],MATCH(D$15,Tbl_ListFactores[#Headers],0),0),"")</f>
        <v/>
      </c>
      <c r="E24" s="253"/>
      <c r="F24" s="122" t="str">
        <f ca="1">IFERROR(VLOOKUP(TblP44[[#This Row],[Nivel]],INDIRECT(VLOOKUP(TblP44[[#This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IFERROR(VLOOKUP(TblP44[[#This Row],[Factor]],Tbl_ListFactores[],MATCH(B$15,Tbl_ListFactores[#Headers],0),0),"")</f>
        <v>zz</v>
      </c>
      <c r="C25" s="122" t="str">
        <f>IFERROR(VLOOKUP(TblP44[[#This Row],[Factor]],Tbl_ListFactores[],MATCH(C$15,Tbl_ListFactores[#Headers],0),0),"")</f>
        <v/>
      </c>
      <c r="D25" s="122" t="str">
        <f>IFERROR(VLOOKUP(TblP44[[#This Row],[Factor]],Tbl_ListFactores[],MATCH(D$15,Tbl_ListFactores[#Headers],0),0),"")</f>
        <v/>
      </c>
      <c r="E25" s="253"/>
      <c r="F25" s="122" t="str">
        <f ca="1">IFERROR(VLOOKUP(TblP44[[#This Row],[Nivel]],INDIRECT(VLOOKUP(TblP44[[#This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IFERROR(VLOOKUP(TblP44[[#This Row],[Factor]],Tbl_ListFactores[],MATCH(B$15,Tbl_ListFactores[#Headers],0),0),"")</f>
        <v>zz</v>
      </c>
      <c r="C26" s="122" t="str">
        <f>IFERROR(VLOOKUP(TblP44[[#This Row],[Factor]],Tbl_ListFactores[],MATCH(C$15,Tbl_ListFactores[#Headers],0),0),"")</f>
        <v/>
      </c>
      <c r="D26" s="122" t="str">
        <f>IFERROR(VLOOKUP(TblP44[[#This Row],[Factor]],Tbl_ListFactores[],MATCH(D$15,Tbl_ListFactores[#Headers],0),0),"")</f>
        <v/>
      </c>
      <c r="E26" s="253"/>
      <c r="F26" s="122" t="str">
        <f ca="1">IFERROR(VLOOKUP(TblP44[[#This Row],[Nivel]],INDIRECT(VLOOKUP(TblP44[[#This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IFERROR(VLOOKUP(TblP44[[#This Row],[Factor]],Tbl_ListFactores[],MATCH(B$15,Tbl_ListFactores[#Headers],0),0),"")</f>
        <v>zz</v>
      </c>
      <c r="C27" s="122" t="str">
        <f>IFERROR(VLOOKUP(TblP44[[#This Row],[Factor]],Tbl_ListFactores[],MATCH(C$15,Tbl_ListFactores[#Headers],0),0),"")</f>
        <v/>
      </c>
      <c r="D27" s="122" t="str">
        <f>IFERROR(VLOOKUP(TblP44[[#This Row],[Factor]],Tbl_ListFactores[],MATCH(D$15,Tbl_ListFactores[#Headers],0),0),"")</f>
        <v/>
      </c>
      <c r="E27" s="253"/>
      <c r="F27" s="122" t="str">
        <f ca="1">IFERROR(VLOOKUP(TblP44[[#This Row],[Nivel]],INDIRECT(VLOOKUP(TblP44[[#This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IFERROR(VLOOKUP(TblP44[[#This Row],[Factor]],Tbl_ListFactores[],MATCH(B$15,Tbl_ListFactores[#Headers],0),0),"")</f>
        <v>zz</v>
      </c>
      <c r="C28" s="122" t="str">
        <f>IFERROR(VLOOKUP(TblP44[[#This Row],[Factor]],Tbl_ListFactores[],MATCH(C$15,Tbl_ListFactores[#Headers],0),0),"")</f>
        <v/>
      </c>
      <c r="D28" s="122" t="str">
        <f>IFERROR(VLOOKUP(TblP44[[#This Row],[Factor]],Tbl_ListFactores[],MATCH(D$15,Tbl_ListFactores[#Headers],0),0),"")</f>
        <v/>
      </c>
      <c r="E28" s="253"/>
      <c r="F28" s="122" t="str">
        <f ca="1">IFERROR(VLOOKUP(TblP44[[#This Row],[Nivel]],INDIRECT(VLOOKUP(TblP44[[#This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IFERROR(VLOOKUP(TblP44[[#This Row],[Factor]],Tbl_ListFactores[],MATCH(B$15,Tbl_ListFactores[#Headers],0),0),"")</f>
        <v>zz</v>
      </c>
      <c r="C29" s="122" t="str">
        <f>IFERROR(VLOOKUP(TblP44[[#This Row],[Factor]],Tbl_ListFactores[],MATCH(C$15,Tbl_ListFactores[#Headers],0),0),"")</f>
        <v/>
      </c>
      <c r="D29" s="122" t="str">
        <f>IFERROR(VLOOKUP(TblP44[[#This Row],[Factor]],Tbl_ListFactores[],MATCH(D$15,Tbl_ListFactores[#Headers],0),0),"")</f>
        <v/>
      </c>
      <c r="E29" s="253"/>
      <c r="F29" s="122" t="str">
        <f ca="1">IFERROR(VLOOKUP(TblP44[[#This Row],[Nivel]],INDIRECT(VLOOKUP(TblP44[[#This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IFERROR(VLOOKUP(TblP44[[#This Row],[Factor]],Tbl_ListFactores[],MATCH(B$15,Tbl_ListFactores[#Headers],0),0),"")</f>
        <v>zz</v>
      </c>
      <c r="C30" s="122" t="str">
        <f>IFERROR(VLOOKUP(TblP44[[#This Row],[Factor]],Tbl_ListFactores[],MATCH(C$15,Tbl_ListFactores[#Headers],0),0),"")</f>
        <v/>
      </c>
      <c r="D30" s="122" t="str">
        <f>IFERROR(VLOOKUP(TblP44[[#This Row],[Factor]],Tbl_ListFactores[],MATCH(D$15,Tbl_ListFactores[#Headers],0),0),"")</f>
        <v/>
      </c>
      <c r="E30" s="253"/>
      <c r="F30" s="122" t="str">
        <f ca="1">IFERROR(VLOOKUP(TblP44[[#This Row],[Nivel]],INDIRECT(VLOOKUP(TblP44[[#This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IFERROR(VLOOKUP(TblP44[[#This Row],[Factor]],Tbl_ListFactores[],MATCH(B$15,Tbl_ListFactores[#Headers],0),0),"")</f>
        <v>zz</v>
      </c>
      <c r="C31" s="122" t="str">
        <f>IFERROR(VLOOKUP(TblP44[[#This Row],[Factor]],Tbl_ListFactores[],MATCH(C$15,Tbl_ListFactores[#Headers],0),0),"")</f>
        <v/>
      </c>
      <c r="D31" s="122" t="str">
        <f>IFERROR(VLOOKUP(TblP44[[#This Row],[Factor]],Tbl_ListFactores[],MATCH(D$15,Tbl_ListFactores[#Headers],0),0),"")</f>
        <v/>
      </c>
      <c r="E31" s="253"/>
      <c r="F31" s="122" t="str">
        <f ca="1">IFERROR(VLOOKUP(TblP44[[#This Row],[Nivel]],INDIRECT(VLOOKUP(TblP44[[#This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IFERROR(VLOOKUP(TblP44[[#This Row],[Factor]],Tbl_ListFactores[],MATCH(B$15,Tbl_ListFactores[#Headers],0),0),"")</f>
        <v>zz</v>
      </c>
      <c r="C32" s="122" t="str">
        <f>IFERROR(VLOOKUP(TblP44[[#This Row],[Factor]],Tbl_ListFactores[],MATCH(C$15,Tbl_ListFactores[#Headers],0),0),"")</f>
        <v/>
      </c>
      <c r="D32" s="122" t="str">
        <f>IFERROR(VLOOKUP(TblP44[[#This Row],[Factor]],Tbl_ListFactores[],MATCH(D$15,Tbl_ListFactores[#Headers],0),0),"")</f>
        <v/>
      </c>
      <c r="E32" s="253"/>
      <c r="F32" s="122" t="str">
        <f ca="1">IFERROR(VLOOKUP(TblP44[[#This Row],[Nivel]],INDIRECT(VLOOKUP(TblP44[[#This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IFERROR(VLOOKUP(TblP44[[#This Row],[Factor]],Tbl_ListFactores[],MATCH(B$15,Tbl_ListFactores[#Headers],0),0),"")</f>
        <v>zz</v>
      </c>
      <c r="C33" s="122" t="str">
        <f>IFERROR(VLOOKUP(TblP44[[#This Row],[Factor]],Tbl_ListFactores[],MATCH(C$15,Tbl_ListFactores[#Headers],0),0),"")</f>
        <v/>
      </c>
      <c r="D33" s="122" t="str">
        <f>IFERROR(VLOOKUP(TblP44[[#This Row],[Factor]],Tbl_ListFactores[],MATCH(D$15,Tbl_ListFactores[#Headers],0),0),"")</f>
        <v/>
      </c>
      <c r="E33" s="253"/>
      <c r="F33" s="122" t="str">
        <f ca="1">IFERROR(VLOOKUP(TblP44[[#This Row],[Nivel]],INDIRECT(VLOOKUP(TblP44[[#This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IFERROR(VLOOKUP(TblP44[[#This Row],[Factor]],Tbl_ListFactores[],MATCH(B$15,Tbl_ListFactores[#Headers],0),0),"")</f>
        <v>zz</v>
      </c>
      <c r="C34" s="122" t="str">
        <f>IFERROR(VLOOKUP(TblP44[[#This Row],[Factor]],Tbl_ListFactores[],MATCH(C$15,Tbl_ListFactores[#Headers],0),0),"")</f>
        <v/>
      </c>
      <c r="D34" s="122" t="str">
        <f>IFERROR(VLOOKUP(TblP44[[#This Row],[Factor]],Tbl_ListFactores[],MATCH(D$15,Tbl_ListFactores[#Headers],0),0),"")</f>
        <v/>
      </c>
      <c r="E34" s="253"/>
      <c r="F34" s="122" t="str">
        <f ca="1">IFERROR(VLOOKUP(TblP44[[#This Row],[Nivel]],INDIRECT(VLOOKUP(TblP44[[#This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IFERROR(VLOOKUP(TblP44[[#This Row],[Factor]],Tbl_ListFactores[],MATCH(B$15,Tbl_ListFactores[#Headers],0),0),"")</f>
        <v>zz</v>
      </c>
      <c r="C35" s="122" t="str">
        <f>IFERROR(VLOOKUP(TblP44[[#This Row],[Factor]],Tbl_ListFactores[],MATCH(C$15,Tbl_ListFactores[#Headers],0),0),"")</f>
        <v/>
      </c>
      <c r="D35" s="122" t="str">
        <f>IFERROR(VLOOKUP(TblP44[[#This Row],[Factor]],Tbl_ListFactores[],MATCH(D$15,Tbl_ListFactores[#Headers],0),0),"")</f>
        <v/>
      </c>
      <c r="E35" s="253"/>
      <c r="F35" s="122" t="str">
        <f ca="1">IFERROR(VLOOKUP(TblP44[[#This Row],[Nivel]],INDIRECT(VLOOKUP(TblP44[[#This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IFERROR(VLOOKUP(TblP44[[#This Row],[Factor]],Tbl_ListFactores[],MATCH(B$15,Tbl_ListFactores[#Headers],0),0),"")</f>
        <v>zz</v>
      </c>
      <c r="C36" s="122" t="str">
        <f>IFERROR(VLOOKUP(TblP44[[#This Row],[Factor]],Tbl_ListFactores[],MATCH(C$15,Tbl_ListFactores[#Headers],0),0),"")</f>
        <v/>
      </c>
      <c r="D36" s="122" t="str">
        <f>IFERROR(VLOOKUP(TblP44[[#This Row],[Factor]],Tbl_ListFactores[],MATCH(D$15,Tbl_ListFactores[#Headers],0),0),"")</f>
        <v/>
      </c>
      <c r="E36" s="253"/>
      <c r="F36" s="122" t="str">
        <f ca="1">IFERROR(VLOOKUP(TblP44[[#This Row],[Nivel]],INDIRECT(VLOOKUP(TblP44[[#This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IFERROR(VLOOKUP(TblP44[[#This Row],[Factor]],Tbl_ListFactores[],MATCH(B$15,Tbl_ListFactores[#Headers],0),0),"")</f>
        <v>zz</v>
      </c>
      <c r="C37" s="122" t="str">
        <f>IFERROR(VLOOKUP(TblP44[[#This Row],[Factor]],Tbl_ListFactores[],MATCH(C$15,Tbl_ListFactores[#Headers],0),0),"")</f>
        <v/>
      </c>
      <c r="D37" s="122" t="str">
        <f>IFERROR(VLOOKUP(TblP44[[#This Row],[Factor]],Tbl_ListFactores[],MATCH(D$15,Tbl_ListFactores[#Headers],0),0),"")</f>
        <v/>
      </c>
      <c r="E37" s="253"/>
      <c r="F37" s="122" t="str">
        <f ca="1">IFERROR(VLOOKUP(TblP44[[#This Row],[Nivel]],INDIRECT(VLOOKUP(TblP44[[#This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IFERROR(VLOOKUP(TblP44[[#This Row],[Factor]],Tbl_ListFactores[],MATCH(B$15,Tbl_ListFactores[#Headers],0),0),"")</f>
        <v>zz</v>
      </c>
      <c r="C38" s="122" t="str">
        <f>IFERROR(VLOOKUP(TblP44[[#This Row],[Factor]],Tbl_ListFactores[],MATCH(C$15,Tbl_ListFactores[#Headers],0),0),"")</f>
        <v/>
      </c>
      <c r="D38" s="122" t="str">
        <f>IFERROR(VLOOKUP(TblP44[[#This Row],[Factor]],Tbl_ListFactores[],MATCH(D$15,Tbl_ListFactores[#Headers],0),0),"")</f>
        <v/>
      </c>
      <c r="E38" s="253"/>
      <c r="F38" s="122" t="str">
        <f ca="1">IFERROR(VLOOKUP(TblP44[[#This Row],[Nivel]],INDIRECT(VLOOKUP(TblP44[[#This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IFERROR(VLOOKUP(TblP44[[#This Row],[Factor]],Tbl_ListFactores[],MATCH(B$15,Tbl_ListFactores[#Headers],0),0),"")</f>
        <v>zz</v>
      </c>
      <c r="C39" s="122" t="str">
        <f>IFERROR(VLOOKUP(TblP44[[#This Row],[Factor]],Tbl_ListFactores[],MATCH(C$15,Tbl_ListFactores[#Headers],0),0),"")</f>
        <v/>
      </c>
      <c r="D39" s="122" t="str">
        <f>IFERROR(VLOOKUP(TblP44[[#This Row],[Factor]],Tbl_ListFactores[],MATCH(D$15,Tbl_ListFactores[#Headers],0),0),"")</f>
        <v/>
      </c>
      <c r="E39" s="253"/>
      <c r="F39" s="122" t="str">
        <f ca="1">IFERROR(VLOOKUP(TblP44[[#This Row],[Nivel]],INDIRECT(VLOOKUP(TblP44[[#This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IFERROR(VLOOKUP(TblP44[[#This Row],[Factor]],Tbl_ListFactores[],MATCH(B$15,Tbl_ListFactores[#Headers],0),0),"")</f>
        <v>zz</v>
      </c>
      <c r="C40" s="122" t="str">
        <f>IFERROR(VLOOKUP(TblP44[[#This Row],[Factor]],Tbl_ListFactores[],MATCH(C$15,Tbl_ListFactores[#Headers],0),0),"")</f>
        <v/>
      </c>
      <c r="D40" s="122" t="str">
        <f>IFERROR(VLOOKUP(TblP44[[#This Row],[Factor]],Tbl_ListFactores[],MATCH(D$15,Tbl_ListFactores[#Headers],0),0),"")</f>
        <v/>
      </c>
      <c r="E40" s="253"/>
      <c r="F40" s="122" t="str">
        <f ca="1">IFERROR(VLOOKUP(TblP44[[#This Row],[Nivel]],INDIRECT(VLOOKUP(TblP44[[#This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IFERROR(VLOOKUP(TblP44[[#This Row],[Factor]],Tbl_ListFactores[],MATCH(B$15,Tbl_ListFactores[#Headers],0),0),"")</f>
        <v>zz</v>
      </c>
      <c r="C41" s="122" t="str">
        <f>IFERROR(VLOOKUP(TblP44[[#This Row],[Factor]],Tbl_ListFactores[],MATCH(C$15,Tbl_ListFactores[#Headers],0),0),"")</f>
        <v/>
      </c>
      <c r="D41" s="122" t="str">
        <f>IFERROR(VLOOKUP(TblP44[[#This Row],[Factor]],Tbl_ListFactores[],MATCH(D$15,Tbl_ListFactores[#Headers],0),0),"")</f>
        <v/>
      </c>
      <c r="E41" s="253"/>
      <c r="F41" s="122" t="str">
        <f ca="1">IFERROR(VLOOKUP(TblP44[[#This Row],[Nivel]],INDIRECT(VLOOKUP(TblP44[[#This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IFERROR(VLOOKUP(TblP44[[#This Row],[Factor]],Tbl_ListFactores[],MATCH(B$15,Tbl_ListFactores[#Headers],0),0),"")</f>
        <v>zz</v>
      </c>
      <c r="C42" s="122" t="str">
        <f>IFERROR(VLOOKUP(TblP44[[#This Row],[Factor]],Tbl_ListFactores[],MATCH(C$15,Tbl_ListFactores[#Headers],0),0),"")</f>
        <v/>
      </c>
      <c r="D42" s="122" t="str">
        <f>IFERROR(VLOOKUP(TblP44[[#This Row],[Factor]],Tbl_ListFactores[],MATCH(D$15,Tbl_ListFactores[#Headers],0),0),"")</f>
        <v/>
      </c>
      <c r="E42" s="253"/>
      <c r="F42" s="122" t="str">
        <f ca="1">IFERROR(VLOOKUP(TblP44[[#This Row],[Nivel]],INDIRECT(VLOOKUP(TblP44[[#This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IFERROR(VLOOKUP(TblP44[[#This Row],[Factor]],Tbl_ListFactores[],MATCH(B$15,Tbl_ListFactores[#Headers],0),0),"")</f>
        <v>zz</v>
      </c>
      <c r="C43" s="122" t="str">
        <f>IFERROR(VLOOKUP(TblP44[[#This Row],[Factor]],Tbl_ListFactores[],MATCH(C$15,Tbl_ListFactores[#Headers],0),0),"")</f>
        <v/>
      </c>
      <c r="D43" s="122" t="str">
        <f>IFERROR(VLOOKUP(TblP44[[#This Row],[Factor]],Tbl_ListFactores[],MATCH(D$15,Tbl_ListFactores[#Headers],0),0),"")</f>
        <v/>
      </c>
      <c r="E43" s="253"/>
      <c r="F43" s="122" t="str">
        <f ca="1">IFERROR(VLOOKUP(TblP44[[#This Row],[Nivel]],INDIRECT(VLOOKUP(TblP44[[#This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IFERROR(VLOOKUP(TblP44[[#This Row],[Factor]],Tbl_ListFactores[],MATCH(B$15,Tbl_ListFactores[#Headers],0),0),"")</f>
        <v>zz</v>
      </c>
      <c r="C44" s="122" t="str">
        <f>IFERROR(VLOOKUP(TblP44[[#This Row],[Factor]],Tbl_ListFactores[],MATCH(C$15,Tbl_ListFactores[#Headers],0),0),"")</f>
        <v/>
      </c>
      <c r="D44" s="122" t="str">
        <f>IFERROR(VLOOKUP(TblP44[[#This Row],[Factor]],Tbl_ListFactores[],MATCH(D$15,Tbl_ListFactores[#Headers],0),0),"")</f>
        <v/>
      </c>
      <c r="E44" s="253"/>
      <c r="F44" s="122" t="str">
        <f ca="1">IFERROR(VLOOKUP(TblP44[[#This Row],[Nivel]],INDIRECT(VLOOKUP(TblP44[[#This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IFERROR(VLOOKUP(TblP44[[#This Row],[Factor]],Tbl_ListFactores[],MATCH(B$15,Tbl_ListFactores[#Headers],0),0),"")</f>
        <v>zz</v>
      </c>
      <c r="C45" s="122" t="str">
        <f>IFERROR(VLOOKUP(TblP44[[#This Row],[Factor]],Tbl_ListFactores[],MATCH(C$15,Tbl_ListFactores[#Headers],0),0),"")</f>
        <v/>
      </c>
      <c r="D45" s="122" t="str">
        <f>IFERROR(VLOOKUP(TblP44[[#This Row],[Factor]],Tbl_ListFactores[],MATCH(D$15,Tbl_ListFactores[#Headers],0),0),"")</f>
        <v/>
      </c>
      <c r="E45" s="253"/>
      <c r="F45" s="122" t="str">
        <f ca="1">IFERROR(VLOOKUP(TblP44[[#This Row],[Nivel]],INDIRECT(VLOOKUP(TblP44[[#This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B14:F14"/>
    <mergeCell ref="D1:E1"/>
    <mergeCell ref="B2:E2"/>
    <mergeCell ref="B13:E13"/>
    <mergeCell ref="C3:D3"/>
    <mergeCell ref="F3:G3"/>
    <mergeCell ref="C5:F5"/>
    <mergeCell ref="C7:F7"/>
    <mergeCell ref="C9:F9"/>
    <mergeCell ref="C11:D11"/>
  </mergeCells>
  <conditionalFormatting sqref="E16:E45">
    <cfRule type="expression" dxfId="76" priority="2">
      <formula>AND($C16&lt;&gt;"",ISBLANK($E16),$D$1&lt;&gt;0)</formula>
    </cfRule>
  </conditionalFormatting>
  <conditionalFormatting sqref="B16:B45">
    <cfRule type="cellIs" dxfId="75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8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110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IF(AND(COUNTBLANK(TblP45[Nivel])&lt;&gt;COUNTBLANK(TblP45[Nombre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IFERROR(VLOOKUP(TblP45[[#This Row],[Factor]],Tbl_ListFactores[],MATCH(B$15,Tbl_ListFactores[#Headers],0),0),"")</f>
        <v>zz</v>
      </c>
      <c r="C16" s="122" t="str">
        <f>IFERROR(VLOOKUP(TblP45[[#This Row],[Factor]],Tbl_ListFactores[],MATCH(C$15,Tbl_ListFactores[#Headers],0),0),"")</f>
        <v/>
      </c>
      <c r="D16" s="122" t="str">
        <f>IFERROR(VLOOKUP(TblP45[[#This Row],[Factor]],Tbl_ListFactores[],MATCH(D$15,Tbl_ListFactores[#Headers],0),0),"")</f>
        <v/>
      </c>
      <c r="E16" s="253"/>
      <c r="F16" s="122" t="str">
        <f ca="1">IFERROR(VLOOKUP(TblP45[[#This Row],[Nivel]],INDIRECT(VLOOKUP(TblP45[[#This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IFERROR(VLOOKUP(TblP45[[#This Row],[Factor]],Tbl_ListFactores[],MATCH(B$15,Tbl_ListFactores[#Headers],0),0),"")</f>
        <v>zz</v>
      </c>
      <c r="C17" s="122" t="str">
        <f>IFERROR(VLOOKUP(TblP45[[#This Row],[Factor]],Tbl_ListFactores[],MATCH(C$15,Tbl_ListFactores[#Headers],0),0),"")</f>
        <v/>
      </c>
      <c r="D17" s="122" t="str">
        <f>IFERROR(VLOOKUP(TblP45[[#This Row],[Factor]],Tbl_ListFactores[],MATCH(D$15,Tbl_ListFactores[#Headers],0),0),"")</f>
        <v/>
      </c>
      <c r="E17" s="253"/>
      <c r="F17" s="122" t="str">
        <f ca="1">IFERROR(VLOOKUP(TblP45[[#This Row],[Nivel]],INDIRECT(VLOOKUP(TblP45[[#This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IFERROR(VLOOKUP(TblP45[[#This Row],[Factor]],Tbl_ListFactores[],MATCH(B$15,Tbl_ListFactores[#Headers],0),0),"")</f>
        <v>zz</v>
      </c>
      <c r="C18" s="122" t="str">
        <f>IFERROR(VLOOKUP(TblP45[[#This Row],[Factor]],Tbl_ListFactores[],MATCH(C$15,Tbl_ListFactores[#Headers],0),0),"")</f>
        <v/>
      </c>
      <c r="D18" s="122" t="str">
        <f>IFERROR(VLOOKUP(TblP45[[#This Row],[Factor]],Tbl_ListFactores[],MATCH(D$15,Tbl_ListFactores[#Headers],0),0),"")</f>
        <v/>
      </c>
      <c r="E18" s="253"/>
      <c r="F18" s="122" t="str">
        <f ca="1">IFERROR(VLOOKUP(TblP45[[#This Row],[Nivel]],INDIRECT(VLOOKUP(TblP45[[#This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IFERROR(VLOOKUP(TblP45[[#This Row],[Factor]],Tbl_ListFactores[],MATCH(B$15,Tbl_ListFactores[#Headers],0),0),"")</f>
        <v>zz</v>
      </c>
      <c r="C19" s="122" t="str">
        <f>IFERROR(VLOOKUP(TblP45[[#This Row],[Factor]],Tbl_ListFactores[],MATCH(C$15,Tbl_ListFactores[#Headers],0),0),"")</f>
        <v/>
      </c>
      <c r="D19" s="122" t="str">
        <f>IFERROR(VLOOKUP(TblP45[[#This Row],[Factor]],Tbl_ListFactores[],MATCH(D$15,Tbl_ListFactores[#Headers],0),0),"")</f>
        <v/>
      </c>
      <c r="E19" s="253"/>
      <c r="F19" s="122" t="str">
        <f ca="1">IFERROR(VLOOKUP(TblP45[[#This Row],[Nivel]],INDIRECT(VLOOKUP(TblP45[[#This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IFERROR(VLOOKUP(TblP45[[#This Row],[Factor]],Tbl_ListFactores[],MATCH(B$15,Tbl_ListFactores[#Headers],0),0),"")</f>
        <v>zz</v>
      </c>
      <c r="C20" s="122" t="str">
        <f>IFERROR(VLOOKUP(TblP45[[#This Row],[Factor]],Tbl_ListFactores[],MATCH(C$15,Tbl_ListFactores[#Headers],0),0),"")</f>
        <v/>
      </c>
      <c r="D20" s="122" t="str">
        <f>IFERROR(VLOOKUP(TblP45[[#This Row],[Factor]],Tbl_ListFactores[],MATCH(D$15,Tbl_ListFactores[#Headers],0),0),"")</f>
        <v/>
      </c>
      <c r="E20" s="253"/>
      <c r="F20" s="122" t="str">
        <f ca="1">IFERROR(VLOOKUP(TblP45[[#This Row],[Nivel]],INDIRECT(VLOOKUP(TblP45[[#This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IFERROR(VLOOKUP(TblP45[[#This Row],[Factor]],Tbl_ListFactores[],MATCH(B$15,Tbl_ListFactores[#Headers],0),0),"")</f>
        <v>zz</v>
      </c>
      <c r="C21" s="122" t="str">
        <f>IFERROR(VLOOKUP(TblP45[[#This Row],[Factor]],Tbl_ListFactores[],MATCH(C$15,Tbl_ListFactores[#Headers],0),0),"")</f>
        <v/>
      </c>
      <c r="D21" s="122" t="str">
        <f>IFERROR(VLOOKUP(TblP45[[#This Row],[Factor]],Tbl_ListFactores[],MATCH(D$15,Tbl_ListFactores[#Headers],0),0),"")</f>
        <v/>
      </c>
      <c r="E21" s="253"/>
      <c r="F21" s="122" t="str">
        <f ca="1">IFERROR(VLOOKUP(TblP45[[#This Row],[Nivel]],INDIRECT(VLOOKUP(TblP45[[#This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IFERROR(VLOOKUP(TblP45[[#This Row],[Factor]],Tbl_ListFactores[],MATCH(B$15,Tbl_ListFactores[#Headers],0),0),"")</f>
        <v>zz</v>
      </c>
      <c r="C22" s="122" t="str">
        <f>IFERROR(VLOOKUP(TblP45[[#This Row],[Factor]],Tbl_ListFactores[],MATCH(C$15,Tbl_ListFactores[#Headers],0),0),"")</f>
        <v/>
      </c>
      <c r="D22" s="122" t="str">
        <f>IFERROR(VLOOKUP(TblP45[[#This Row],[Factor]],Tbl_ListFactores[],MATCH(D$15,Tbl_ListFactores[#Headers],0),0),"")</f>
        <v/>
      </c>
      <c r="E22" s="253"/>
      <c r="F22" s="122" t="str">
        <f ca="1">IFERROR(VLOOKUP(TblP45[[#This Row],[Nivel]],INDIRECT(VLOOKUP(TblP45[[#This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IFERROR(VLOOKUP(TblP45[[#This Row],[Factor]],Tbl_ListFactores[],MATCH(B$15,Tbl_ListFactores[#Headers],0),0),"")</f>
        <v>zz</v>
      </c>
      <c r="C23" s="122" t="str">
        <f>IFERROR(VLOOKUP(TblP45[[#This Row],[Factor]],Tbl_ListFactores[],MATCH(C$15,Tbl_ListFactores[#Headers],0),0),"")</f>
        <v/>
      </c>
      <c r="D23" s="122" t="str">
        <f>IFERROR(VLOOKUP(TblP45[[#This Row],[Factor]],Tbl_ListFactores[],MATCH(D$15,Tbl_ListFactores[#Headers],0),0),"")</f>
        <v/>
      </c>
      <c r="E23" s="253"/>
      <c r="F23" s="122" t="str">
        <f ca="1">IFERROR(VLOOKUP(TblP45[[#This Row],[Nivel]],INDIRECT(VLOOKUP(TblP45[[#This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IFERROR(VLOOKUP(TblP45[[#This Row],[Factor]],Tbl_ListFactores[],MATCH(B$15,Tbl_ListFactores[#Headers],0),0),"")</f>
        <v>zz</v>
      </c>
      <c r="C24" s="122" t="str">
        <f>IFERROR(VLOOKUP(TblP45[[#This Row],[Factor]],Tbl_ListFactores[],MATCH(C$15,Tbl_ListFactores[#Headers],0),0),"")</f>
        <v/>
      </c>
      <c r="D24" s="122" t="str">
        <f>IFERROR(VLOOKUP(TblP45[[#This Row],[Factor]],Tbl_ListFactores[],MATCH(D$15,Tbl_ListFactores[#Headers],0),0),"")</f>
        <v/>
      </c>
      <c r="E24" s="253"/>
      <c r="F24" s="122" t="str">
        <f ca="1">IFERROR(VLOOKUP(TblP45[[#This Row],[Nivel]],INDIRECT(VLOOKUP(TblP45[[#This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IFERROR(VLOOKUP(TblP45[[#This Row],[Factor]],Tbl_ListFactores[],MATCH(B$15,Tbl_ListFactores[#Headers],0),0),"")</f>
        <v>zz</v>
      </c>
      <c r="C25" s="122" t="str">
        <f>IFERROR(VLOOKUP(TblP45[[#This Row],[Factor]],Tbl_ListFactores[],MATCH(C$15,Tbl_ListFactores[#Headers],0),0),"")</f>
        <v/>
      </c>
      <c r="D25" s="122" t="str">
        <f>IFERROR(VLOOKUP(TblP45[[#This Row],[Factor]],Tbl_ListFactores[],MATCH(D$15,Tbl_ListFactores[#Headers],0),0),"")</f>
        <v/>
      </c>
      <c r="E25" s="253"/>
      <c r="F25" s="122" t="str">
        <f ca="1">IFERROR(VLOOKUP(TblP45[[#This Row],[Nivel]],INDIRECT(VLOOKUP(TblP45[[#This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IFERROR(VLOOKUP(TblP45[[#This Row],[Factor]],Tbl_ListFactores[],MATCH(B$15,Tbl_ListFactores[#Headers],0),0),"")</f>
        <v>zz</v>
      </c>
      <c r="C26" s="122" t="str">
        <f>IFERROR(VLOOKUP(TblP45[[#This Row],[Factor]],Tbl_ListFactores[],MATCH(C$15,Tbl_ListFactores[#Headers],0),0),"")</f>
        <v/>
      </c>
      <c r="D26" s="122" t="str">
        <f>IFERROR(VLOOKUP(TblP45[[#This Row],[Factor]],Tbl_ListFactores[],MATCH(D$15,Tbl_ListFactores[#Headers],0),0),"")</f>
        <v/>
      </c>
      <c r="E26" s="253"/>
      <c r="F26" s="122" t="str">
        <f ca="1">IFERROR(VLOOKUP(TblP45[[#This Row],[Nivel]],INDIRECT(VLOOKUP(TblP45[[#This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IFERROR(VLOOKUP(TblP45[[#This Row],[Factor]],Tbl_ListFactores[],MATCH(B$15,Tbl_ListFactores[#Headers],0),0),"")</f>
        <v>zz</v>
      </c>
      <c r="C27" s="122" t="str">
        <f>IFERROR(VLOOKUP(TblP45[[#This Row],[Factor]],Tbl_ListFactores[],MATCH(C$15,Tbl_ListFactores[#Headers],0),0),"")</f>
        <v/>
      </c>
      <c r="D27" s="122" t="str">
        <f>IFERROR(VLOOKUP(TblP45[[#This Row],[Factor]],Tbl_ListFactores[],MATCH(D$15,Tbl_ListFactores[#Headers],0),0),"")</f>
        <v/>
      </c>
      <c r="E27" s="253"/>
      <c r="F27" s="122" t="str">
        <f ca="1">IFERROR(VLOOKUP(TblP45[[#This Row],[Nivel]],INDIRECT(VLOOKUP(TblP45[[#This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IFERROR(VLOOKUP(TblP45[[#This Row],[Factor]],Tbl_ListFactores[],MATCH(B$15,Tbl_ListFactores[#Headers],0),0),"")</f>
        <v>zz</v>
      </c>
      <c r="C28" s="122" t="str">
        <f>IFERROR(VLOOKUP(TblP45[[#This Row],[Factor]],Tbl_ListFactores[],MATCH(C$15,Tbl_ListFactores[#Headers],0),0),"")</f>
        <v/>
      </c>
      <c r="D28" s="122" t="str">
        <f>IFERROR(VLOOKUP(TblP45[[#This Row],[Factor]],Tbl_ListFactores[],MATCH(D$15,Tbl_ListFactores[#Headers],0),0),"")</f>
        <v/>
      </c>
      <c r="E28" s="253"/>
      <c r="F28" s="122" t="str">
        <f ca="1">IFERROR(VLOOKUP(TblP45[[#This Row],[Nivel]],INDIRECT(VLOOKUP(TblP45[[#This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IFERROR(VLOOKUP(TblP45[[#This Row],[Factor]],Tbl_ListFactores[],MATCH(B$15,Tbl_ListFactores[#Headers],0),0),"")</f>
        <v>zz</v>
      </c>
      <c r="C29" s="122" t="str">
        <f>IFERROR(VLOOKUP(TblP45[[#This Row],[Factor]],Tbl_ListFactores[],MATCH(C$15,Tbl_ListFactores[#Headers],0),0),"")</f>
        <v/>
      </c>
      <c r="D29" s="122" t="str">
        <f>IFERROR(VLOOKUP(TblP45[[#This Row],[Factor]],Tbl_ListFactores[],MATCH(D$15,Tbl_ListFactores[#Headers],0),0),"")</f>
        <v/>
      </c>
      <c r="E29" s="253"/>
      <c r="F29" s="122" t="str">
        <f ca="1">IFERROR(VLOOKUP(TblP45[[#This Row],[Nivel]],INDIRECT(VLOOKUP(TblP45[[#This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IFERROR(VLOOKUP(TblP45[[#This Row],[Factor]],Tbl_ListFactores[],MATCH(B$15,Tbl_ListFactores[#Headers],0),0),"")</f>
        <v>zz</v>
      </c>
      <c r="C30" s="122" t="str">
        <f>IFERROR(VLOOKUP(TblP45[[#This Row],[Factor]],Tbl_ListFactores[],MATCH(C$15,Tbl_ListFactores[#Headers],0),0),"")</f>
        <v/>
      </c>
      <c r="D30" s="122" t="str">
        <f>IFERROR(VLOOKUP(TblP45[[#This Row],[Factor]],Tbl_ListFactores[],MATCH(D$15,Tbl_ListFactores[#Headers],0),0),"")</f>
        <v/>
      </c>
      <c r="E30" s="253"/>
      <c r="F30" s="122" t="str">
        <f ca="1">IFERROR(VLOOKUP(TblP45[[#This Row],[Nivel]],INDIRECT(VLOOKUP(TblP45[[#This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IFERROR(VLOOKUP(TblP45[[#This Row],[Factor]],Tbl_ListFactores[],MATCH(B$15,Tbl_ListFactores[#Headers],0),0),"")</f>
        <v>zz</v>
      </c>
      <c r="C31" s="122" t="str">
        <f>IFERROR(VLOOKUP(TblP45[[#This Row],[Factor]],Tbl_ListFactores[],MATCH(C$15,Tbl_ListFactores[#Headers],0),0),"")</f>
        <v/>
      </c>
      <c r="D31" s="122" t="str">
        <f>IFERROR(VLOOKUP(TblP45[[#This Row],[Factor]],Tbl_ListFactores[],MATCH(D$15,Tbl_ListFactores[#Headers],0),0),"")</f>
        <v/>
      </c>
      <c r="E31" s="253"/>
      <c r="F31" s="122" t="str">
        <f ca="1">IFERROR(VLOOKUP(TblP45[[#This Row],[Nivel]],INDIRECT(VLOOKUP(TblP45[[#This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IFERROR(VLOOKUP(TblP45[[#This Row],[Factor]],Tbl_ListFactores[],MATCH(B$15,Tbl_ListFactores[#Headers],0),0),"")</f>
        <v>zz</v>
      </c>
      <c r="C32" s="122" t="str">
        <f>IFERROR(VLOOKUP(TblP45[[#This Row],[Factor]],Tbl_ListFactores[],MATCH(C$15,Tbl_ListFactores[#Headers],0),0),"")</f>
        <v/>
      </c>
      <c r="D32" s="122" t="str">
        <f>IFERROR(VLOOKUP(TblP45[[#This Row],[Factor]],Tbl_ListFactores[],MATCH(D$15,Tbl_ListFactores[#Headers],0),0),"")</f>
        <v/>
      </c>
      <c r="E32" s="253"/>
      <c r="F32" s="122" t="str">
        <f ca="1">IFERROR(VLOOKUP(TblP45[[#This Row],[Nivel]],INDIRECT(VLOOKUP(TblP45[[#This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IFERROR(VLOOKUP(TblP45[[#This Row],[Factor]],Tbl_ListFactores[],MATCH(B$15,Tbl_ListFactores[#Headers],0),0),"")</f>
        <v>zz</v>
      </c>
      <c r="C33" s="122" t="str">
        <f>IFERROR(VLOOKUP(TblP45[[#This Row],[Factor]],Tbl_ListFactores[],MATCH(C$15,Tbl_ListFactores[#Headers],0),0),"")</f>
        <v/>
      </c>
      <c r="D33" s="122" t="str">
        <f>IFERROR(VLOOKUP(TblP45[[#This Row],[Factor]],Tbl_ListFactores[],MATCH(D$15,Tbl_ListFactores[#Headers],0),0),"")</f>
        <v/>
      </c>
      <c r="E33" s="253"/>
      <c r="F33" s="122" t="str">
        <f ca="1">IFERROR(VLOOKUP(TblP45[[#This Row],[Nivel]],INDIRECT(VLOOKUP(TblP45[[#This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IFERROR(VLOOKUP(TblP45[[#This Row],[Factor]],Tbl_ListFactores[],MATCH(B$15,Tbl_ListFactores[#Headers],0),0),"")</f>
        <v>zz</v>
      </c>
      <c r="C34" s="122" t="str">
        <f>IFERROR(VLOOKUP(TblP45[[#This Row],[Factor]],Tbl_ListFactores[],MATCH(C$15,Tbl_ListFactores[#Headers],0),0),"")</f>
        <v/>
      </c>
      <c r="D34" s="122" t="str">
        <f>IFERROR(VLOOKUP(TblP45[[#This Row],[Factor]],Tbl_ListFactores[],MATCH(D$15,Tbl_ListFactores[#Headers],0),0),"")</f>
        <v/>
      </c>
      <c r="E34" s="253"/>
      <c r="F34" s="122" t="str">
        <f ca="1">IFERROR(VLOOKUP(TblP45[[#This Row],[Nivel]],INDIRECT(VLOOKUP(TblP45[[#This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IFERROR(VLOOKUP(TblP45[[#This Row],[Factor]],Tbl_ListFactores[],MATCH(B$15,Tbl_ListFactores[#Headers],0),0),"")</f>
        <v>zz</v>
      </c>
      <c r="C35" s="122" t="str">
        <f>IFERROR(VLOOKUP(TblP45[[#This Row],[Factor]],Tbl_ListFactores[],MATCH(C$15,Tbl_ListFactores[#Headers],0),0),"")</f>
        <v/>
      </c>
      <c r="D35" s="122" t="str">
        <f>IFERROR(VLOOKUP(TblP45[[#This Row],[Factor]],Tbl_ListFactores[],MATCH(D$15,Tbl_ListFactores[#Headers],0),0),"")</f>
        <v/>
      </c>
      <c r="E35" s="253"/>
      <c r="F35" s="122" t="str">
        <f ca="1">IFERROR(VLOOKUP(TblP45[[#This Row],[Nivel]],INDIRECT(VLOOKUP(TblP45[[#This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IFERROR(VLOOKUP(TblP45[[#This Row],[Factor]],Tbl_ListFactores[],MATCH(B$15,Tbl_ListFactores[#Headers],0),0),"")</f>
        <v>zz</v>
      </c>
      <c r="C36" s="122" t="str">
        <f>IFERROR(VLOOKUP(TblP45[[#This Row],[Factor]],Tbl_ListFactores[],MATCH(C$15,Tbl_ListFactores[#Headers],0),0),"")</f>
        <v/>
      </c>
      <c r="D36" s="122" t="str">
        <f>IFERROR(VLOOKUP(TblP45[[#This Row],[Factor]],Tbl_ListFactores[],MATCH(D$15,Tbl_ListFactores[#Headers],0),0),"")</f>
        <v/>
      </c>
      <c r="E36" s="253"/>
      <c r="F36" s="122" t="str">
        <f ca="1">IFERROR(VLOOKUP(TblP45[[#This Row],[Nivel]],INDIRECT(VLOOKUP(TblP45[[#This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IFERROR(VLOOKUP(TblP45[[#This Row],[Factor]],Tbl_ListFactores[],MATCH(B$15,Tbl_ListFactores[#Headers],0),0),"")</f>
        <v>zz</v>
      </c>
      <c r="C37" s="122" t="str">
        <f>IFERROR(VLOOKUP(TblP45[[#This Row],[Factor]],Tbl_ListFactores[],MATCH(C$15,Tbl_ListFactores[#Headers],0),0),"")</f>
        <v/>
      </c>
      <c r="D37" s="122" t="str">
        <f>IFERROR(VLOOKUP(TblP45[[#This Row],[Factor]],Tbl_ListFactores[],MATCH(D$15,Tbl_ListFactores[#Headers],0),0),"")</f>
        <v/>
      </c>
      <c r="E37" s="253"/>
      <c r="F37" s="122" t="str">
        <f ca="1">IFERROR(VLOOKUP(TblP45[[#This Row],[Nivel]],INDIRECT(VLOOKUP(TblP45[[#This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IFERROR(VLOOKUP(TblP45[[#This Row],[Factor]],Tbl_ListFactores[],MATCH(B$15,Tbl_ListFactores[#Headers],0),0),"")</f>
        <v>zz</v>
      </c>
      <c r="C38" s="122" t="str">
        <f>IFERROR(VLOOKUP(TblP45[[#This Row],[Factor]],Tbl_ListFactores[],MATCH(C$15,Tbl_ListFactores[#Headers],0),0),"")</f>
        <v/>
      </c>
      <c r="D38" s="122" t="str">
        <f>IFERROR(VLOOKUP(TblP45[[#This Row],[Factor]],Tbl_ListFactores[],MATCH(D$15,Tbl_ListFactores[#Headers],0),0),"")</f>
        <v/>
      </c>
      <c r="E38" s="253"/>
      <c r="F38" s="122" t="str">
        <f ca="1">IFERROR(VLOOKUP(TblP45[[#This Row],[Nivel]],INDIRECT(VLOOKUP(TblP45[[#This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IFERROR(VLOOKUP(TblP45[[#This Row],[Factor]],Tbl_ListFactores[],MATCH(B$15,Tbl_ListFactores[#Headers],0),0),"")</f>
        <v>zz</v>
      </c>
      <c r="C39" s="122" t="str">
        <f>IFERROR(VLOOKUP(TblP45[[#This Row],[Factor]],Tbl_ListFactores[],MATCH(C$15,Tbl_ListFactores[#Headers],0),0),"")</f>
        <v/>
      </c>
      <c r="D39" s="122" t="str">
        <f>IFERROR(VLOOKUP(TblP45[[#This Row],[Factor]],Tbl_ListFactores[],MATCH(D$15,Tbl_ListFactores[#Headers],0),0),"")</f>
        <v/>
      </c>
      <c r="E39" s="253"/>
      <c r="F39" s="122" t="str">
        <f ca="1">IFERROR(VLOOKUP(TblP45[[#This Row],[Nivel]],INDIRECT(VLOOKUP(TblP45[[#This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IFERROR(VLOOKUP(TblP45[[#This Row],[Factor]],Tbl_ListFactores[],MATCH(B$15,Tbl_ListFactores[#Headers],0),0),"")</f>
        <v>zz</v>
      </c>
      <c r="C40" s="122" t="str">
        <f>IFERROR(VLOOKUP(TblP45[[#This Row],[Factor]],Tbl_ListFactores[],MATCH(C$15,Tbl_ListFactores[#Headers],0),0),"")</f>
        <v/>
      </c>
      <c r="D40" s="122" t="str">
        <f>IFERROR(VLOOKUP(TblP45[[#This Row],[Factor]],Tbl_ListFactores[],MATCH(D$15,Tbl_ListFactores[#Headers],0),0),"")</f>
        <v/>
      </c>
      <c r="E40" s="253"/>
      <c r="F40" s="122" t="str">
        <f ca="1">IFERROR(VLOOKUP(TblP45[[#This Row],[Nivel]],INDIRECT(VLOOKUP(TblP45[[#This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IFERROR(VLOOKUP(TblP45[[#This Row],[Factor]],Tbl_ListFactores[],MATCH(B$15,Tbl_ListFactores[#Headers],0),0),"")</f>
        <v>zz</v>
      </c>
      <c r="C41" s="122" t="str">
        <f>IFERROR(VLOOKUP(TblP45[[#This Row],[Factor]],Tbl_ListFactores[],MATCH(C$15,Tbl_ListFactores[#Headers],0),0),"")</f>
        <v/>
      </c>
      <c r="D41" s="122" t="str">
        <f>IFERROR(VLOOKUP(TblP45[[#This Row],[Factor]],Tbl_ListFactores[],MATCH(D$15,Tbl_ListFactores[#Headers],0),0),"")</f>
        <v/>
      </c>
      <c r="E41" s="253"/>
      <c r="F41" s="122" t="str">
        <f ca="1">IFERROR(VLOOKUP(TblP45[[#This Row],[Nivel]],INDIRECT(VLOOKUP(TblP45[[#This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IFERROR(VLOOKUP(TblP45[[#This Row],[Factor]],Tbl_ListFactores[],MATCH(B$15,Tbl_ListFactores[#Headers],0),0),"")</f>
        <v>zz</v>
      </c>
      <c r="C42" s="122" t="str">
        <f>IFERROR(VLOOKUP(TblP45[[#This Row],[Factor]],Tbl_ListFactores[],MATCH(C$15,Tbl_ListFactores[#Headers],0),0),"")</f>
        <v/>
      </c>
      <c r="D42" s="122" t="str">
        <f>IFERROR(VLOOKUP(TblP45[[#This Row],[Factor]],Tbl_ListFactores[],MATCH(D$15,Tbl_ListFactores[#Headers],0),0),"")</f>
        <v/>
      </c>
      <c r="E42" s="253"/>
      <c r="F42" s="122" t="str">
        <f ca="1">IFERROR(VLOOKUP(TblP45[[#This Row],[Nivel]],INDIRECT(VLOOKUP(TblP45[[#This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IFERROR(VLOOKUP(TblP45[[#This Row],[Factor]],Tbl_ListFactores[],MATCH(B$15,Tbl_ListFactores[#Headers],0),0),"")</f>
        <v>zz</v>
      </c>
      <c r="C43" s="122" t="str">
        <f>IFERROR(VLOOKUP(TblP45[[#This Row],[Factor]],Tbl_ListFactores[],MATCH(C$15,Tbl_ListFactores[#Headers],0),0),"")</f>
        <v/>
      </c>
      <c r="D43" s="122" t="str">
        <f>IFERROR(VLOOKUP(TblP45[[#This Row],[Factor]],Tbl_ListFactores[],MATCH(D$15,Tbl_ListFactores[#Headers],0),0),"")</f>
        <v/>
      </c>
      <c r="E43" s="253"/>
      <c r="F43" s="122" t="str">
        <f ca="1">IFERROR(VLOOKUP(TblP45[[#This Row],[Nivel]],INDIRECT(VLOOKUP(TblP45[[#This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IFERROR(VLOOKUP(TblP45[[#This Row],[Factor]],Tbl_ListFactores[],MATCH(B$15,Tbl_ListFactores[#Headers],0),0),"")</f>
        <v>zz</v>
      </c>
      <c r="C44" s="122" t="str">
        <f>IFERROR(VLOOKUP(TblP45[[#This Row],[Factor]],Tbl_ListFactores[],MATCH(C$15,Tbl_ListFactores[#Headers],0),0),"")</f>
        <v/>
      </c>
      <c r="D44" s="122" t="str">
        <f>IFERROR(VLOOKUP(TblP45[[#This Row],[Factor]],Tbl_ListFactores[],MATCH(D$15,Tbl_ListFactores[#Headers],0),0),"")</f>
        <v/>
      </c>
      <c r="E44" s="253"/>
      <c r="F44" s="122" t="str">
        <f ca="1">IFERROR(VLOOKUP(TblP45[[#This Row],[Nivel]],INDIRECT(VLOOKUP(TblP45[[#This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IFERROR(VLOOKUP(TblP45[[#This Row],[Factor]],Tbl_ListFactores[],MATCH(B$15,Tbl_ListFactores[#Headers],0),0),"")</f>
        <v>zz</v>
      </c>
      <c r="C45" s="122" t="str">
        <f>IFERROR(VLOOKUP(TblP45[[#This Row],[Factor]],Tbl_ListFactores[],MATCH(C$15,Tbl_ListFactores[#Headers],0),0),"")</f>
        <v/>
      </c>
      <c r="D45" s="122" t="str">
        <f>IFERROR(VLOOKUP(TblP45[[#This Row],[Factor]],Tbl_ListFactores[],MATCH(D$15,Tbl_ListFactores[#Headers],0),0),"")</f>
        <v/>
      </c>
      <c r="E45" s="253"/>
      <c r="F45" s="122" t="str">
        <f ca="1">IFERROR(VLOOKUP(TblP45[[#This Row],[Nivel]],INDIRECT(VLOOKUP(TblP45[[#This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65" priority="2">
      <formula>AND($C16&lt;&gt;"",ISBLANK($E16),$D$1&lt;&gt;0)</formula>
    </cfRule>
  </conditionalFormatting>
  <conditionalFormatting sqref="B16:B45">
    <cfRule type="cellIs" dxfId="64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9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111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IF(AND(COUNTBLANK(TblP46[Nivel])&lt;&gt;COUNTBLANK(TblP46[Nombre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IFERROR(VLOOKUP(TblP46[[#This Row],[Factor]],Tbl_ListFactores[],MATCH(B$15,Tbl_ListFactores[#Headers],0),0),"")</f>
        <v>zz</v>
      </c>
      <c r="C16" s="122" t="str">
        <f>IFERROR(VLOOKUP(TblP46[[#This Row],[Factor]],Tbl_ListFactores[],MATCH(C$15,Tbl_ListFactores[#Headers],0),0),"")</f>
        <v/>
      </c>
      <c r="D16" s="122" t="str">
        <f>IFERROR(VLOOKUP(TblP46[[#This Row],[Factor]],Tbl_ListFactores[],MATCH(D$15,Tbl_ListFactores[#Headers],0),0),"")</f>
        <v/>
      </c>
      <c r="E16" s="253"/>
      <c r="F16" s="122" t="str">
        <f ca="1">IFERROR(VLOOKUP(TblP46[[#This Row],[Nivel]],INDIRECT(VLOOKUP(TblP46[[#This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IFERROR(VLOOKUP(TblP46[[#This Row],[Factor]],Tbl_ListFactores[],MATCH(B$15,Tbl_ListFactores[#Headers],0),0),"")</f>
        <v>zz</v>
      </c>
      <c r="C17" s="122" t="str">
        <f>IFERROR(VLOOKUP(TblP46[[#This Row],[Factor]],Tbl_ListFactores[],MATCH(C$15,Tbl_ListFactores[#Headers],0),0),"")</f>
        <v/>
      </c>
      <c r="D17" s="122" t="str">
        <f>IFERROR(VLOOKUP(TblP46[[#This Row],[Factor]],Tbl_ListFactores[],MATCH(D$15,Tbl_ListFactores[#Headers],0),0),"")</f>
        <v/>
      </c>
      <c r="E17" s="253"/>
      <c r="F17" s="122" t="str">
        <f ca="1">IFERROR(VLOOKUP(TblP46[[#This Row],[Nivel]],INDIRECT(VLOOKUP(TblP46[[#This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IFERROR(VLOOKUP(TblP46[[#This Row],[Factor]],Tbl_ListFactores[],MATCH(B$15,Tbl_ListFactores[#Headers],0),0),"")</f>
        <v>zz</v>
      </c>
      <c r="C18" s="122" t="str">
        <f>IFERROR(VLOOKUP(TblP46[[#This Row],[Factor]],Tbl_ListFactores[],MATCH(C$15,Tbl_ListFactores[#Headers],0),0),"")</f>
        <v/>
      </c>
      <c r="D18" s="122" t="str">
        <f>IFERROR(VLOOKUP(TblP46[[#This Row],[Factor]],Tbl_ListFactores[],MATCH(D$15,Tbl_ListFactores[#Headers],0),0),"")</f>
        <v/>
      </c>
      <c r="E18" s="253"/>
      <c r="F18" s="122" t="str">
        <f ca="1">IFERROR(VLOOKUP(TblP46[[#This Row],[Nivel]],INDIRECT(VLOOKUP(TblP46[[#This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IFERROR(VLOOKUP(TblP46[[#This Row],[Factor]],Tbl_ListFactores[],MATCH(B$15,Tbl_ListFactores[#Headers],0),0),"")</f>
        <v>zz</v>
      </c>
      <c r="C19" s="122" t="str">
        <f>IFERROR(VLOOKUP(TblP46[[#This Row],[Factor]],Tbl_ListFactores[],MATCH(C$15,Tbl_ListFactores[#Headers],0),0),"")</f>
        <v/>
      </c>
      <c r="D19" s="122" t="str">
        <f>IFERROR(VLOOKUP(TblP46[[#This Row],[Factor]],Tbl_ListFactores[],MATCH(D$15,Tbl_ListFactores[#Headers],0),0),"")</f>
        <v/>
      </c>
      <c r="E19" s="253"/>
      <c r="F19" s="122" t="str">
        <f ca="1">IFERROR(VLOOKUP(TblP46[[#This Row],[Nivel]],INDIRECT(VLOOKUP(TblP46[[#This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IFERROR(VLOOKUP(TblP46[[#This Row],[Factor]],Tbl_ListFactores[],MATCH(B$15,Tbl_ListFactores[#Headers],0),0),"")</f>
        <v>zz</v>
      </c>
      <c r="C20" s="122" t="str">
        <f>IFERROR(VLOOKUP(TblP46[[#This Row],[Factor]],Tbl_ListFactores[],MATCH(C$15,Tbl_ListFactores[#Headers],0),0),"")</f>
        <v/>
      </c>
      <c r="D20" s="122" t="str">
        <f>IFERROR(VLOOKUP(TblP46[[#This Row],[Factor]],Tbl_ListFactores[],MATCH(D$15,Tbl_ListFactores[#Headers],0),0),"")</f>
        <v/>
      </c>
      <c r="E20" s="253"/>
      <c r="F20" s="122" t="str">
        <f ca="1">IFERROR(VLOOKUP(TblP46[[#This Row],[Nivel]],INDIRECT(VLOOKUP(TblP46[[#This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IFERROR(VLOOKUP(TblP46[[#This Row],[Factor]],Tbl_ListFactores[],MATCH(B$15,Tbl_ListFactores[#Headers],0),0),"")</f>
        <v>zz</v>
      </c>
      <c r="C21" s="122" t="str">
        <f>IFERROR(VLOOKUP(TblP46[[#This Row],[Factor]],Tbl_ListFactores[],MATCH(C$15,Tbl_ListFactores[#Headers],0),0),"")</f>
        <v/>
      </c>
      <c r="D21" s="122" t="str">
        <f>IFERROR(VLOOKUP(TblP46[[#This Row],[Factor]],Tbl_ListFactores[],MATCH(D$15,Tbl_ListFactores[#Headers],0),0),"")</f>
        <v/>
      </c>
      <c r="E21" s="253"/>
      <c r="F21" s="122" t="str">
        <f ca="1">IFERROR(VLOOKUP(TblP46[[#This Row],[Nivel]],INDIRECT(VLOOKUP(TblP46[[#This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IFERROR(VLOOKUP(TblP46[[#This Row],[Factor]],Tbl_ListFactores[],MATCH(B$15,Tbl_ListFactores[#Headers],0),0),"")</f>
        <v>zz</v>
      </c>
      <c r="C22" s="122" t="str">
        <f>IFERROR(VLOOKUP(TblP46[[#This Row],[Factor]],Tbl_ListFactores[],MATCH(C$15,Tbl_ListFactores[#Headers],0),0),"")</f>
        <v/>
      </c>
      <c r="D22" s="122" t="str">
        <f>IFERROR(VLOOKUP(TblP46[[#This Row],[Factor]],Tbl_ListFactores[],MATCH(D$15,Tbl_ListFactores[#Headers],0),0),"")</f>
        <v/>
      </c>
      <c r="E22" s="253"/>
      <c r="F22" s="122" t="str">
        <f ca="1">IFERROR(VLOOKUP(TblP46[[#This Row],[Nivel]],INDIRECT(VLOOKUP(TblP46[[#This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IFERROR(VLOOKUP(TblP46[[#This Row],[Factor]],Tbl_ListFactores[],MATCH(B$15,Tbl_ListFactores[#Headers],0),0),"")</f>
        <v>zz</v>
      </c>
      <c r="C23" s="122" t="str">
        <f>IFERROR(VLOOKUP(TblP46[[#This Row],[Factor]],Tbl_ListFactores[],MATCH(C$15,Tbl_ListFactores[#Headers],0),0),"")</f>
        <v/>
      </c>
      <c r="D23" s="122" t="str">
        <f>IFERROR(VLOOKUP(TblP46[[#This Row],[Factor]],Tbl_ListFactores[],MATCH(D$15,Tbl_ListFactores[#Headers],0),0),"")</f>
        <v/>
      </c>
      <c r="E23" s="253"/>
      <c r="F23" s="122" t="str">
        <f ca="1">IFERROR(VLOOKUP(TblP46[[#This Row],[Nivel]],INDIRECT(VLOOKUP(TblP46[[#This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IFERROR(VLOOKUP(TblP46[[#This Row],[Factor]],Tbl_ListFactores[],MATCH(B$15,Tbl_ListFactores[#Headers],0),0),"")</f>
        <v>zz</v>
      </c>
      <c r="C24" s="122" t="str">
        <f>IFERROR(VLOOKUP(TblP46[[#This Row],[Factor]],Tbl_ListFactores[],MATCH(C$15,Tbl_ListFactores[#Headers],0),0),"")</f>
        <v/>
      </c>
      <c r="D24" s="122" t="str">
        <f>IFERROR(VLOOKUP(TblP46[[#This Row],[Factor]],Tbl_ListFactores[],MATCH(D$15,Tbl_ListFactores[#Headers],0),0),"")</f>
        <v/>
      </c>
      <c r="E24" s="253"/>
      <c r="F24" s="122" t="str">
        <f ca="1">IFERROR(VLOOKUP(TblP46[[#This Row],[Nivel]],INDIRECT(VLOOKUP(TblP46[[#This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IFERROR(VLOOKUP(TblP46[[#This Row],[Factor]],Tbl_ListFactores[],MATCH(B$15,Tbl_ListFactores[#Headers],0),0),"")</f>
        <v>zz</v>
      </c>
      <c r="C25" s="122" t="str">
        <f>IFERROR(VLOOKUP(TblP46[[#This Row],[Factor]],Tbl_ListFactores[],MATCH(C$15,Tbl_ListFactores[#Headers],0),0),"")</f>
        <v/>
      </c>
      <c r="D25" s="122" t="str">
        <f>IFERROR(VLOOKUP(TblP46[[#This Row],[Factor]],Tbl_ListFactores[],MATCH(D$15,Tbl_ListFactores[#Headers],0),0),"")</f>
        <v/>
      </c>
      <c r="E25" s="253"/>
      <c r="F25" s="122" t="str">
        <f ca="1">IFERROR(VLOOKUP(TblP46[[#This Row],[Nivel]],INDIRECT(VLOOKUP(TblP46[[#This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IFERROR(VLOOKUP(TblP46[[#This Row],[Factor]],Tbl_ListFactores[],MATCH(B$15,Tbl_ListFactores[#Headers],0),0),"")</f>
        <v>zz</v>
      </c>
      <c r="C26" s="122" t="str">
        <f>IFERROR(VLOOKUP(TblP46[[#This Row],[Factor]],Tbl_ListFactores[],MATCH(C$15,Tbl_ListFactores[#Headers],0),0),"")</f>
        <v/>
      </c>
      <c r="D26" s="122" t="str">
        <f>IFERROR(VLOOKUP(TblP46[[#This Row],[Factor]],Tbl_ListFactores[],MATCH(D$15,Tbl_ListFactores[#Headers],0),0),"")</f>
        <v/>
      </c>
      <c r="E26" s="253"/>
      <c r="F26" s="122" t="str">
        <f ca="1">IFERROR(VLOOKUP(TblP46[[#This Row],[Nivel]],INDIRECT(VLOOKUP(TblP46[[#This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IFERROR(VLOOKUP(TblP46[[#This Row],[Factor]],Tbl_ListFactores[],MATCH(B$15,Tbl_ListFactores[#Headers],0),0),"")</f>
        <v>zz</v>
      </c>
      <c r="C27" s="122" t="str">
        <f>IFERROR(VLOOKUP(TblP46[[#This Row],[Factor]],Tbl_ListFactores[],MATCH(C$15,Tbl_ListFactores[#Headers],0),0),"")</f>
        <v/>
      </c>
      <c r="D27" s="122" t="str">
        <f>IFERROR(VLOOKUP(TblP46[[#This Row],[Factor]],Tbl_ListFactores[],MATCH(D$15,Tbl_ListFactores[#Headers],0),0),"")</f>
        <v/>
      </c>
      <c r="E27" s="253"/>
      <c r="F27" s="122" t="str">
        <f ca="1">IFERROR(VLOOKUP(TblP46[[#This Row],[Nivel]],INDIRECT(VLOOKUP(TblP46[[#This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IFERROR(VLOOKUP(TblP46[[#This Row],[Factor]],Tbl_ListFactores[],MATCH(B$15,Tbl_ListFactores[#Headers],0),0),"")</f>
        <v>zz</v>
      </c>
      <c r="C28" s="122" t="str">
        <f>IFERROR(VLOOKUP(TblP46[[#This Row],[Factor]],Tbl_ListFactores[],MATCH(C$15,Tbl_ListFactores[#Headers],0),0),"")</f>
        <v/>
      </c>
      <c r="D28" s="122" t="str">
        <f>IFERROR(VLOOKUP(TblP46[[#This Row],[Factor]],Tbl_ListFactores[],MATCH(D$15,Tbl_ListFactores[#Headers],0),0),"")</f>
        <v/>
      </c>
      <c r="E28" s="253"/>
      <c r="F28" s="122" t="str">
        <f ca="1">IFERROR(VLOOKUP(TblP46[[#This Row],[Nivel]],INDIRECT(VLOOKUP(TblP46[[#This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IFERROR(VLOOKUP(TblP46[[#This Row],[Factor]],Tbl_ListFactores[],MATCH(B$15,Tbl_ListFactores[#Headers],0),0),"")</f>
        <v>zz</v>
      </c>
      <c r="C29" s="122" t="str">
        <f>IFERROR(VLOOKUP(TblP46[[#This Row],[Factor]],Tbl_ListFactores[],MATCH(C$15,Tbl_ListFactores[#Headers],0),0),"")</f>
        <v/>
      </c>
      <c r="D29" s="122" t="str">
        <f>IFERROR(VLOOKUP(TblP46[[#This Row],[Factor]],Tbl_ListFactores[],MATCH(D$15,Tbl_ListFactores[#Headers],0),0),"")</f>
        <v/>
      </c>
      <c r="E29" s="253"/>
      <c r="F29" s="122" t="str">
        <f ca="1">IFERROR(VLOOKUP(TblP46[[#This Row],[Nivel]],INDIRECT(VLOOKUP(TblP46[[#This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IFERROR(VLOOKUP(TblP46[[#This Row],[Factor]],Tbl_ListFactores[],MATCH(B$15,Tbl_ListFactores[#Headers],0),0),"")</f>
        <v>zz</v>
      </c>
      <c r="C30" s="122" t="str">
        <f>IFERROR(VLOOKUP(TblP46[[#This Row],[Factor]],Tbl_ListFactores[],MATCH(C$15,Tbl_ListFactores[#Headers],0),0),"")</f>
        <v/>
      </c>
      <c r="D30" s="122" t="str">
        <f>IFERROR(VLOOKUP(TblP46[[#This Row],[Factor]],Tbl_ListFactores[],MATCH(D$15,Tbl_ListFactores[#Headers],0),0),"")</f>
        <v/>
      </c>
      <c r="E30" s="253"/>
      <c r="F30" s="122" t="str">
        <f ca="1">IFERROR(VLOOKUP(TblP46[[#This Row],[Nivel]],INDIRECT(VLOOKUP(TblP46[[#This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IFERROR(VLOOKUP(TblP46[[#This Row],[Factor]],Tbl_ListFactores[],MATCH(B$15,Tbl_ListFactores[#Headers],0),0),"")</f>
        <v>zz</v>
      </c>
      <c r="C31" s="122" t="str">
        <f>IFERROR(VLOOKUP(TblP46[[#This Row],[Factor]],Tbl_ListFactores[],MATCH(C$15,Tbl_ListFactores[#Headers],0),0),"")</f>
        <v/>
      </c>
      <c r="D31" s="122" t="str">
        <f>IFERROR(VLOOKUP(TblP46[[#This Row],[Factor]],Tbl_ListFactores[],MATCH(D$15,Tbl_ListFactores[#Headers],0),0),"")</f>
        <v/>
      </c>
      <c r="E31" s="253"/>
      <c r="F31" s="122" t="str">
        <f ca="1">IFERROR(VLOOKUP(TblP46[[#This Row],[Nivel]],INDIRECT(VLOOKUP(TblP46[[#This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IFERROR(VLOOKUP(TblP46[[#This Row],[Factor]],Tbl_ListFactores[],MATCH(B$15,Tbl_ListFactores[#Headers],0),0),"")</f>
        <v>zz</v>
      </c>
      <c r="C32" s="122" t="str">
        <f>IFERROR(VLOOKUP(TblP46[[#This Row],[Factor]],Tbl_ListFactores[],MATCH(C$15,Tbl_ListFactores[#Headers],0),0),"")</f>
        <v/>
      </c>
      <c r="D32" s="122" t="str">
        <f>IFERROR(VLOOKUP(TblP46[[#This Row],[Factor]],Tbl_ListFactores[],MATCH(D$15,Tbl_ListFactores[#Headers],0),0),"")</f>
        <v/>
      </c>
      <c r="E32" s="253"/>
      <c r="F32" s="122" t="str">
        <f ca="1">IFERROR(VLOOKUP(TblP46[[#This Row],[Nivel]],INDIRECT(VLOOKUP(TblP46[[#This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IFERROR(VLOOKUP(TblP46[[#This Row],[Factor]],Tbl_ListFactores[],MATCH(B$15,Tbl_ListFactores[#Headers],0),0),"")</f>
        <v>zz</v>
      </c>
      <c r="C33" s="122" t="str">
        <f>IFERROR(VLOOKUP(TblP46[[#This Row],[Factor]],Tbl_ListFactores[],MATCH(C$15,Tbl_ListFactores[#Headers],0),0),"")</f>
        <v/>
      </c>
      <c r="D33" s="122" t="str">
        <f>IFERROR(VLOOKUP(TblP46[[#This Row],[Factor]],Tbl_ListFactores[],MATCH(D$15,Tbl_ListFactores[#Headers],0),0),"")</f>
        <v/>
      </c>
      <c r="E33" s="253"/>
      <c r="F33" s="122" t="str">
        <f ca="1">IFERROR(VLOOKUP(TblP46[[#This Row],[Nivel]],INDIRECT(VLOOKUP(TblP46[[#This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IFERROR(VLOOKUP(TblP46[[#This Row],[Factor]],Tbl_ListFactores[],MATCH(B$15,Tbl_ListFactores[#Headers],0),0),"")</f>
        <v>zz</v>
      </c>
      <c r="C34" s="122" t="str">
        <f>IFERROR(VLOOKUP(TblP46[[#This Row],[Factor]],Tbl_ListFactores[],MATCH(C$15,Tbl_ListFactores[#Headers],0),0),"")</f>
        <v/>
      </c>
      <c r="D34" s="122" t="str">
        <f>IFERROR(VLOOKUP(TblP46[[#This Row],[Factor]],Tbl_ListFactores[],MATCH(D$15,Tbl_ListFactores[#Headers],0),0),"")</f>
        <v/>
      </c>
      <c r="E34" s="253"/>
      <c r="F34" s="122" t="str">
        <f ca="1">IFERROR(VLOOKUP(TblP46[[#This Row],[Nivel]],INDIRECT(VLOOKUP(TblP46[[#This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IFERROR(VLOOKUP(TblP46[[#This Row],[Factor]],Tbl_ListFactores[],MATCH(B$15,Tbl_ListFactores[#Headers],0),0),"")</f>
        <v>zz</v>
      </c>
      <c r="C35" s="122" t="str">
        <f>IFERROR(VLOOKUP(TblP46[[#This Row],[Factor]],Tbl_ListFactores[],MATCH(C$15,Tbl_ListFactores[#Headers],0),0),"")</f>
        <v/>
      </c>
      <c r="D35" s="122" t="str">
        <f>IFERROR(VLOOKUP(TblP46[[#This Row],[Factor]],Tbl_ListFactores[],MATCH(D$15,Tbl_ListFactores[#Headers],0),0),"")</f>
        <v/>
      </c>
      <c r="E35" s="253"/>
      <c r="F35" s="122" t="str">
        <f ca="1">IFERROR(VLOOKUP(TblP46[[#This Row],[Nivel]],INDIRECT(VLOOKUP(TblP46[[#This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IFERROR(VLOOKUP(TblP46[[#This Row],[Factor]],Tbl_ListFactores[],MATCH(B$15,Tbl_ListFactores[#Headers],0),0),"")</f>
        <v>zz</v>
      </c>
      <c r="C36" s="122" t="str">
        <f>IFERROR(VLOOKUP(TblP46[[#This Row],[Factor]],Tbl_ListFactores[],MATCH(C$15,Tbl_ListFactores[#Headers],0),0),"")</f>
        <v/>
      </c>
      <c r="D36" s="122" t="str">
        <f>IFERROR(VLOOKUP(TblP46[[#This Row],[Factor]],Tbl_ListFactores[],MATCH(D$15,Tbl_ListFactores[#Headers],0),0),"")</f>
        <v/>
      </c>
      <c r="E36" s="253"/>
      <c r="F36" s="122" t="str">
        <f ca="1">IFERROR(VLOOKUP(TblP46[[#This Row],[Nivel]],INDIRECT(VLOOKUP(TblP46[[#This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IFERROR(VLOOKUP(TblP46[[#This Row],[Factor]],Tbl_ListFactores[],MATCH(B$15,Tbl_ListFactores[#Headers],0),0),"")</f>
        <v>zz</v>
      </c>
      <c r="C37" s="122" t="str">
        <f>IFERROR(VLOOKUP(TblP46[[#This Row],[Factor]],Tbl_ListFactores[],MATCH(C$15,Tbl_ListFactores[#Headers],0),0),"")</f>
        <v/>
      </c>
      <c r="D37" s="122" t="str">
        <f>IFERROR(VLOOKUP(TblP46[[#This Row],[Factor]],Tbl_ListFactores[],MATCH(D$15,Tbl_ListFactores[#Headers],0),0),"")</f>
        <v/>
      </c>
      <c r="E37" s="253"/>
      <c r="F37" s="122" t="str">
        <f ca="1">IFERROR(VLOOKUP(TblP46[[#This Row],[Nivel]],INDIRECT(VLOOKUP(TblP46[[#This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IFERROR(VLOOKUP(TblP46[[#This Row],[Factor]],Tbl_ListFactores[],MATCH(B$15,Tbl_ListFactores[#Headers],0),0),"")</f>
        <v>zz</v>
      </c>
      <c r="C38" s="122" t="str">
        <f>IFERROR(VLOOKUP(TblP46[[#This Row],[Factor]],Tbl_ListFactores[],MATCH(C$15,Tbl_ListFactores[#Headers],0),0),"")</f>
        <v/>
      </c>
      <c r="D38" s="122" t="str">
        <f>IFERROR(VLOOKUP(TblP46[[#This Row],[Factor]],Tbl_ListFactores[],MATCH(D$15,Tbl_ListFactores[#Headers],0),0),"")</f>
        <v/>
      </c>
      <c r="E38" s="253"/>
      <c r="F38" s="122" t="str">
        <f ca="1">IFERROR(VLOOKUP(TblP46[[#This Row],[Nivel]],INDIRECT(VLOOKUP(TblP46[[#This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IFERROR(VLOOKUP(TblP46[[#This Row],[Factor]],Tbl_ListFactores[],MATCH(B$15,Tbl_ListFactores[#Headers],0),0),"")</f>
        <v>zz</v>
      </c>
      <c r="C39" s="122" t="str">
        <f>IFERROR(VLOOKUP(TblP46[[#This Row],[Factor]],Tbl_ListFactores[],MATCH(C$15,Tbl_ListFactores[#Headers],0),0),"")</f>
        <v/>
      </c>
      <c r="D39" s="122" t="str">
        <f>IFERROR(VLOOKUP(TblP46[[#This Row],[Factor]],Tbl_ListFactores[],MATCH(D$15,Tbl_ListFactores[#Headers],0),0),"")</f>
        <v/>
      </c>
      <c r="E39" s="253"/>
      <c r="F39" s="122" t="str">
        <f ca="1">IFERROR(VLOOKUP(TblP46[[#This Row],[Nivel]],INDIRECT(VLOOKUP(TblP46[[#This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IFERROR(VLOOKUP(TblP46[[#This Row],[Factor]],Tbl_ListFactores[],MATCH(B$15,Tbl_ListFactores[#Headers],0),0),"")</f>
        <v>zz</v>
      </c>
      <c r="C40" s="122" t="str">
        <f>IFERROR(VLOOKUP(TblP46[[#This Row],[Factor]],Tbl_ListFactores[],MATCH(C$15,Tbl_ListFactores[#Headers],0),0),"")</f>
        <v/>
      </c>
      <c r="D40" s="122" t="str">
        <f>IFERROR(VLOOKUP(TblP46[[#This Row],[Factor]],Tbl_ListFactores[],MATCH(D$15,Tbl_ListFactores[#Headers],0),0),"")</f>
        <v/>
      </c>
      <c r="E40" s="253"/>
      <c r="F40" s="122" t="str">
        <f ca="1">IFERROR(VLOOKUP(TblP46[[#This Row],[Nivel]],INDIRECT(VLOOKUP(TblP46[[#This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IFERROR(VLOOKUP(TblP46[[#This Row],[Factor]],Tbl_ListFactores[],MATCH(B$15,Tbl_ListFactores[#Headers],0),0),"")</f>
        <v>zz</v>
      </c>
      <c r="C41" s="122" t="str">
        <f>IFERROR(VLOOKUP(TblP46[[#This Row],[Factor]],Tbl_ListFactores[],MATCH(C$15,Tbl_ListFactores[#Headers],0),0),"")</f>
        <v/>
      </c>
      <c r="D41" s="122" t="str">
        <f>IFERROR(VLOOKUP(TblP46[[#This Row],[Factor]],Tbl_ListFactores[],MATCH(D$15,Tbl_ListFactores[#Headers],0),0),"")</f>
        <v/>
      </c>
      <c r="E41" s="253"/>
      <c r="F41" s="122" t="str">
        <f ca="1">IFERROR(VLOOKUP(TblP46[[#This Row],[Nivel]],INDIRECT(VLOOKUP(TblP46[[#This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IFERROR(VLOOKUP(TblP46[[#This Row],[Factor]],Tbl_ListFactores[],MATCH(B$15,Tbl_ListFactores[#Headers],0),0),"")</f>
        <v>zz</v>
      </c>
      <c r="C42" s="122" t="str">
        <f>IFERROR(VLOOKUP(TblP46[[#This Row],[Factor]],Tbl_ListFactores[],MATCH(C$15,Tbl_ListFactores[#Headers],0),0),"")</f>
        <v/>
      </c>
      <c r="D42" s="122" t="str">
        <f>IFERROR(VLOOKUP(TblP46[[#This Row],[Factor]],Tbl_ListFactores[],MATCH(D$15,Tbl_ListFactores[#Headers],0),0),"")</f>
        <v/>
      </c>
      <c r="E42" s="253"/>
      <c r="F42" s="122" t="str">
        <f ca="1">IFERROR(VLOOKUP(TblP46[[#This Row],[Nivel]],INDIRECT(VLOOKUP(TblP46[[#This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IFERROR(VLOOKUP(TblP46[[#This Row],[Factor]],Tbl_ListFactores[],MATCH(B$15,Tbl_ListFactores[#Headers],0),0),"")</f>
        <v>zz</v>
      </c>
      <c r="C43" s="122" t="str">
        <f>IFERROR(VLOOKUP(TblP46[[#This Row],[Factor]],Tbl_ListFactores[],MATCH(C$15,Tbl_ListFactores[#Headers],0),0),"")</f>
        <v/>
      </c>
      <c r="D43" s="122" t="str">
        <f>IFERROR(VLOOKUP(TblP46[[#This Row],[Factor]],Tbl_ListFactores[],MATCH(D$15,Tbl_ListFactores[#Headers],0),0),"")</f>
        <v/>
      </c>
      <c r="E43" s="253"/>
      <c r="F43" s="122" t="str">
        <f ca="1">IFERROR(VLOOKUP(TblP46[[#This Row],[Nivel]],INDIRECT(VLOOKUP(TblP46[[#This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IFERROR(VLOOKUP(TblP46[[#This Row],[Factor]],Tbl_ListFactores[],MATCH(B$15,Tbl_ListFactores[#Headers],0),0),"")</f>
        <v>zz</v>
      </c>
      <c r="C44" s="122" t="str">
        <f>IFERROR(VLOOKUP(TblP46[[#This Row],[Factor]],Tbl_ListFactores[],MATCH(C$15,Tbl_ListFactores[#Headers],0),0),"")</f>
        <v/>
      </c>
      <c r="D44" s="122" t="str">
        <f>IFERROR(VLOOKUP(TblP46[[#This Row],[Factor]],Tbl_ListFactores[],MATCH(D$15,Tbl_ListFactores[#Headers],0),0),"")</f>
        <v/>
      </c>
      <c r="E44" s="253"/>
      <c r="F44" s="122" t="str">
        <f ca="1">IFERROR(VLOOKUP(TblP46[[#This Row],[Nivel]],INDIRECT(VLOOKUP(TblP46[[#This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IFERROR(VLOOKUP(TblP46[[#This Row],[Factor]],Tbl_ListFactores[],MATCH(B$15,Tbl_ListFactores[#Headers],0),0),"")</f>
        <v>zz</v>
      </c>
      <c r="C45" s="122" t="str">
        <f>IFERROR(VLOOKUP(TblP46[[#This Row],[Factor]],Tbl_ListFactores[],MATCH(C$15,Tbl_ListFactores[#Headers],0),0),"")</f>
        <v/>
      </c>
      <c r="D45" s="122" t="str">
        <f>IFERROR(VLOOKUP(TblP46[[#This Row],[Factor]],Tbl_ListFactores[],MATCH(D$15,Tbl_ListFactores[#Headers],0),0),"")</f>
        <v/>
      </c>
      <c r="E45" s="253"/>
      <c r="F45" s="122" t="str">
        <f ca="1">IFERROR(VLOOKUP(TblP46[[#This Row],[Nivel]],INDIRECT(VLOOKUP(TblP46[[#This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54" priority="2">
      <formula>AND($C16&lt;&gt;"",ISBLANK($E16),$D$1&lt;&gt;0)</formula>
    </cfRule>
  </conditionalFormatting>
  <conditionalFormatting sqref="B16:B45">
    <cfRule type="cellIs" dxfId="53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0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112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IF(AND(COUNTBLANK(TblP47[Nivel])&lt;&gt;COUNTBLANK(TblP47[Nombre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IFERROR(VLOOKUP(TblP47[[#This Row],[Factor]],Tbl_ListFactores[],MATCH(B$15,Tbl_ListFactores[#Headers],0),0),"")</f>
        <v>zz</v>
      </c>
      <c r="C16" s="122" t="str">
        <f>IFERROR(VLOOKUP(TblP47[[#This Row],[Factor]],Tbl_ListFactores[],MATCH(C$15,Tbl_ListFactores[#Headers],0),0),"")</f>
        <v/>
      </c>
      <c r="D16" s="122" t="str">
        <f>IFERROR(VLOOKUP(TblP47[[#This Row],[Factor]],Tbl_ListFactores[],MATCH(D$15,Tbl_ListFactores[#Headers],0),0),"")</f>
        <v/>
      </c>
      <c r="E16" s="253"/>
      <c r="F16" s="122" t="str">
        <f ca="1">IFERROR(VLOOKUP(TblP47[[#This Row],[Nivel]],INDIRECT(VLOOKUP(TblP47[[#This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IFERROR(VLOOKUP(TblP47[[#This Row],[Factor]],Tbl_ListFactores[],MATCH(B$15,Tbl_ListFactores[#Headers],0),0),"")</f>
        <v>zz</v>
      </c>
      <c r="C17" s="122" t="str">
        <f>IFERROR(VLOOKUP(TblP47[[#This Row],[Factor]],Tbl_ListFactores[],MATCH(C$15,Tbl_ListFactores[#Headers],0),0),"")</f>
        <v/>
      </c>
      <c r="D17" s="122" t="str">
        <f>IFERROR(VLOOKUP(TblP47[[#This Row],[Factor]],Tbl_ListFactores[],MATCH(D$15,Tbl_ListFactores[#Headers],0),0),"")</f>
        <v/>
      </c>
      <c r="E17" s="253"/>
      <c r="F17" s="122" t="str">
        <f ca="1">IFERROR(VLOOKUP(TblP47[[#This Row],[Nivel]],INDIRECT(VLOOKUP(TblP47[[#This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IFERROR(VLOOKUP(TblP47[[#This Row],[Factor]],Tbl_ListFactores[],MATCH(B$15,Tbl_ListFactores[#Headers],0),0),"")</f>
        <v>zz</v>
      </c>
      <c r="C18" s="122" t="str">
        <f>IFERROR(VLOOKUP(TblP47[[#This Row],[Factor]],Tbl_ListFactores[],MATCH(C$15,Tbl_ListFactores[#Headers],0),0),"")</f>
        <v/>
      </c>
      <c r="D18" s="122" t="str">
        <f>IFERROR(VLOOKUP(TblP47[[#This Row],[Factor]],Tbl_ListFactores[],MATCH(D$15,Tbl_ListFactores[#Headers],0),0),"")</f>
        <v/>
      </c>
      <c r="E18" s="253"/>
      <c r="F18" s="122" t="str">
        <f ca="1">IFERROR(VLOOKUP(TblP47[[#This Row],[Nivel]],INDIRECT(VLOOKUP(TblP47[[#This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IFERROR(VLOOKUP(TblP47[[#This Row],[Factor]],Tbl_ListFactores[],MATCH(B$15,Tbl_ListFactores[#Headers],0),0),"")</f>
        <v>zz</v>
      </c>
      <c r="C19" s="122" t="str">
        <f>IFERROR(VLOOKUP(TblP47[[#This Row],[Factor]],Tbl_ListFactores[],MATCH(C$15,Tbl_ListFactores[#Headers],0),0),"")</f>
        <v/>
      </c>
      <c r="D19" s="122" t="str">
        <f>IFERROR(VLOOKUP(TblP47[[#This Row],[Factor]],Tbl_ListFactores[],MATCH(D$15,Tbl_ListFactores[#Headers],0),0),"")</f>
        <v/>
      </c>
      <c r="E19" s="253"/>
      <c r="F19" s="122" t="str">
        <f ca="1">IFERROR(VLOOKUP(TblP47[[#This Row],[Nivel]],INDIRECT(VLOOKUP(TblP47[[#This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IFERROR(VLOOKUP(TblP47[[#This Row],[Factor]],Tbl_ListFactores[],MATCH(B$15,Tbl_ListFactores[#Headers],0),0),"")</f>
        <v>zz</v>
      </c>
      <c r="C20" s="122" t="str">
        <f>IFERROR(VLOOKUP(TblP47[[#This Row],[Factor]],Tbl_ListFactores[],MATCH(C$15,Tbl_ListFactores[#Headers],0),0),"")</f>
        <v/>
      </c>
      <c r="D20" s="122" t="str">
        <f>IFERROR(VLOOKUP(TblP47[[#This Row],[Factor]],Tbl_ListFactores[],MATCH(D$15,Tbl_ListFactores[#Headers],0),0),"")</f>
        <v/>
      </c>
      <c r="E20" s="253"/>
      <c r="F20" s="122" t="str">
        <f ca="1">IFERROR(VLOOKUP(TblP47[[#This Row],[Nivel]],INDIRECT(VLOOKUP(TblP47[[#This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IFERROR(VLOOKUP(TblP47[[#This Row],[Factor]],Tbl_ListFactores[],MATCH(B$15,Tbl_ListFactores[#Headers],0),0),"")</f>
        <v>zz</v>
      </c>
      <c r="C21" s="122" t="str">
        <f>IFERROR(VLOOKUP(TblP47[[#This Row],[Factor]],Tbl_ListFactores[],MATCH(C$15,Tbl_ListFactores[#Headers],0),0),"")</f>
        <v/>
      </c>
      <c r="D21" s="122" t="str">
        <f>IFERROR(VLOOKUP(TblP47[[#This Row],[Factor]],Tbl_ListFactores[],MATCH(D$15,Tbl_ListFactores[#Headers],0),0),"")</f>
        <v/>
      </c>
      <c r="E21" s="253"/>
      <c r="F21" s="122" t="str">
        <f ca="1">IFERROR(VLOOKUP(TblP47[[#This Row],[Nivel]],INDIRECT(VLOOKUP(TblP47[[#This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IFERROR(VLOOKUP(TblP47[[#This Row],[Factor]],Tbl_ListFactores[],MATCH(B$15,Tbl_ListFactores[#Headers],0),0),"")</f>
        <v>zz</v>
      </c>
      <c r="C22" s="122" t="str">
        <f>IFERROR(VLOOKUP(TblP47[[#This Row],[Factor]],Tbl_ListFactores[],MATCH(C$15,Tbl_ListFactores[#Headers],0),0),"")</f>
        <v/>
      </c>
      <c r="D22" s="122" t="str">
        <f>IFERROR(VLOOKUP(TblP47[[#This Row],[Factor]],Tbl_ListFactores[],MATCH(D$15,Tbl_ListFactores[#Headers],0),0),"")</f>
        <v/>
      </c>
      <c r="E22" s="253"/>
      <c r="F22" s="122" t="str">
        <f ca="1">IFERROR(VLOOKUP(TblP47[[#This Row],[Nivel]],INDIRECT(VLOOKUP(TblP47[[#This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IFERROR(VLOOKUP(TblP47[[#This Row],[Factor]],Tbl_ListFactores[],MATCH(B$15,Tbl_ListFactores[#Headers],0),0),"")</f>
        <v>zz</v>
      </c>
      <c r="C23" s="122" t="str">
        <f>IFERROR(VLOOKUP(TblP47[[#This Row],[Factor]],Tbl_ListFactores[],MATCH(C$15,Tbl_ListFactores[#Headers],0),0),"")</f>
        <v/>
      </c>
      <c r="D23" s="122" t="str">
        <f>IFERROR(VLOOKUP(TblP47[[#This Row],[Factor]],Tbl_ListFactores[],MATCH(D$15,Tbl_ListFactores[#Headers],0),0),"")</f>
        <v/>
      </c>
      <c r="E23" s="253"/>
      <c r="F23" s="122" t="str">
        <f ca="1">IFERROR(VLOOKUP(TblP47[[#This Row],[Nivel]],INDIRECT(VLOOKUP(TblP47[[#This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IFERROR(VLOOKUP(TblP47[[#This Row],[Factor]],Tbl_ListFactores[],MATCH(B$15,Tbl_ListFactores[#Headers],0),0),"")</f>
        <v>zz</v>
      </c>
      <c r="C24" s="122" t="str">
        <f>IFERROR(VLOOKUP(TblP47[[#This Row],[Factor]],Tbl_ListFactores[],MATCH(C$15,Tbl_ListFactores[#Headers],0),0),"")</f>
        <v/>
      </c>
      <c r="D24" s="122" t="str">
        <f>IFERROR(VLOOKUP(TblP47[[#This Row],[Factor]],Tbl_ListFactores[],MATCH(D$15,Tbl_ListFactores[#Headers],0),0),"")</f>
        <v/>
      </c>
      <c r="E24" s="253"/>
      <c r="F24" s="122" t="str">
        <f ca="1">IFERROR(VLOOKUP(TblP47[[#This Row],[Nivel]],INDIRECT(VLOOKUP(TblP47[[#This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IFERROR(VLOOKUP(TblP47[[#This Row],[Factor]],Tbl_ListFactores[],MATCH(B$15,Tbl_ListFactores[#Headers],0),0),"")</f>
        <v>zz</v>
      </c>
      <c r="C25" s="122" t="str">
        <f>IFERROR(VLOOKUP(TblP47[[#This Row],[Factor]],Tbl_ListFactores[],MATCH(C$15,Tbl_ListFactores[#Headers],0),0),"")</f>
        <v/>
      </c>
      <c r="D25" s="122" t="str">
        <f>IFERROR(VLOOKUP(TblP47[[#This Row],[Factor]],Tbl_ListFactores[],MATCH(D$15,Tbl_ListFactores[#Headers],0),0),"")</f>
        <v/>
      </c>
      <c r="E25" s="253"/>
      <c r="F25" s="122" t="str">
        <f ca="1">IFERROR(VLOOKUP(TblP47[[#This Row],[Nivel]],INDIRECT(VLOOKUP(TblP47[[#This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IFERROR(VLOOKUP(TblP47[[#This Row],[Factor]],Tbl_ListFactores[],MATCH(B$15,Tbl_ListFactores[#Headers],0),0),"")</f>
        <v>zz</v>
      </c>
      <c r="C26" s="122" t="str">
        <f>IFERROR(VLOOKUP(TblP47[[#This Row],[Factor]],Tbl_ListFactores[],MATCH(C$15,Tbl_ListFactores[#Headers],0),0),"")</f>
        <v/>
      </c>
      <c r="D26" s="122" t="str">
        <f>IFERROR(VLOOKUP(TblP47[[#This Row],[Factor]],Tbl_ListFactores[],MATCH(D$15,Tbl_ListFactores[#Headers],0),0),"")</f>
        <v/>
      </c>
      <c r="E26" s="253"/>
      <c r="F26" s="122" t="str">
        <f ca="1">IFERROR(VLOOKUP(TblP47[[#This Row],[Nivel]],INDIRECT(VLOOKUP(TblP47[[#This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IFERROR(VLOOKUP(TblP47[[#This Row],[Factor]],Tbl_ListFactores[],MATCH(B$15,Tbl_ListFactores[#Headers],0),0),"")</f>
        <v>zz</v>
      </c>
      <c r="C27" s="122" t="str">
        <f>IFERROR(VLOOKUP(TblP47[[#This Row],[Factor]],Tbl_ListFactores[],MATCH(C$15,Tbl_ListFactores[#Headers],0),0),"")</f>
        <v/>
      </c>
      <c r="D27" s="122" t="str">
        <f>IFERROR(VLOOKUP(TblP47[[#This Row],[Factor]],Tbl_ListFactores[],MATCH(D$15,Tbl_ListFactores[#Headers],0),0),"")</f>
        <v/>
      </c>
      <c r="E27" s="253"/>
      <c r="F27" s="122" t="str">
        <f ca="1">IFERROR(VLOOKUP(TblP47[[#This Row],[Nivel]],INDIRECT(VLOOKUP(TblP47[[#This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IFERROR(VLOOKUP(TblP47[[#This Row],[Factor]],Tbl_ListFactores[],MATCH(B$15,Tbl_ListFactores[#Headers],0),0),"")</f>
        <v>zz</v>
      </c>
      <c r="C28" s="122" t="str">
        <f>IFERROR(VLOOKUP(TblP47[[#This Row],[Factor]],Tbl_ListFactores[],MATCH(C$15,Tbl_ListFactores[#Headers],0),0),"")</f>
        <v/>
      </c>
      <c r="D28" s="122" t="str">
        <f>IFERROR(VLOOKUP(TblP47[[#This Row],[Factor]],Tbl_ListFactores[],MATCH(D$15,Tbl_ListFactores[#Headers],0),0),"")</f>
        <v/>
      </c>
      <c r="E28" s="253"/>
      <c r="F28" s="122" t="str">
        <f ca="1">IFERROR(VLOOKUP(TblP47[[#This Row],[Nivel]],INDIRECT(VLOOKUP(TblP47[[#This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IFERROR(VLOOKUP(TblP47[[#This Row],[Factor]],Tbl_ListFactores[],MATCH(B$15,Tbl_ListFactores[#Headers],0),0),"")</f>
        <v>zz</v>
      </c>
      <c r="C29" s="122" t="str">
        <f>IFERROR(VLOOKUP(TblP47[[#This Row],[Factor]],Tbl_ListFactores[],MATCH(C$15,Tbl_ListFactores[#Headers],0),0),"")</f>
        <v/>
      </c>
      <c r="D29" s="122" t="str">
        <f>IFERROR(VLOOKUP(TblP47[[#This Row],[Factor]],Tbl_ListFactores[],MATCH(D$15,Tbl_ListFactores[#Headers],0),0),"")</f>
        <v/>
      </c>
      <c r="E29" s="253"/>
      <c r="F29" s="122" t="str">
        <f ca="1">IFERROR(VLOOKUP(TblP47[[#This Row],[Nivel]],INDIRECT(VLOOKUP(TblP47[[#This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IFERROR(VLOOKUP(TblP47[[#This Row],[Factor]],Tbl_ListFactores[],MATCH(B$15,Tbl_ListFactores[#Headers],0),0),"")</f>
        <v>zz</v>
      </c>
      <c r="C30" s="122" t="str">
        <f>IFERROR(VLOOKUP(TblP47[[#This Row],[Factor]],Tbl_ListFactores[],MATCH(C$15,Tbl_ListFactores[#Headers],0),0),"")</f>
        <v/>
      </c>
      <c r="D30" s="122" t="str">
        <f>IFERROR(VLOOKUP(TblP47[[#This Row],[Factor]],Tbl_ListFactores[],MATCH(D$15,Tbl_ListFactores[#Headers],0),0),"")</f>
        <v/>
      </c>
      <c r="E30" s="253"/>
      <c r="F30" s="122" t="str">
        <f ca="1">IFERROR(VLOOKUP(TblP47[[#This Row],[Nivel]],INDIRECT(VLOOKUP(TblP47[[#This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IFERROR(VLOOKUP(TblP47[[#This Row],[Factor]],Tbl_ListFactores[],MATCH(B$15,Tbl_ListFactores[#Headers],0),0),"")</f>
        <v>zz</v>
      </c>
      <c r="C31" s="122" t="str">
        <f>IFERROR(VLOOKUP(TblP47[[#This Row],[Factor]],Tbl_ListFactores[],MATCH(C$15,Tbl_ListFactores[#Headers],0),0),"")</f>
        <v/>
      </c>
      <c r="D31" s="122" t="str">
        <f>IFERROR(VLOOKUP(TblP47[[#This Row],[Factor]],Tbl_ListFactores[],MATCH(D$15,Tbl_ListFactores[#Headers],0),0),"")</f>
        <v/>
      </c>
      <c r="E31" s="253"/>
      <c r="F31" s="122" t="str">
        <f ca="1">IFERROR(VLOOKUP(TblP47[[#This Row],[Nivel]],INDIRECT(VLOOKUP(TblP47[[#This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IFERROR(VLOOKUP(TblP47[[#This Row],[Factor]],Tbl_ListFactores[],MATCH(B$15,Tbl_ListFactores[#Headers],0),0),"")</f>
        <v>zz</v>
      </c>
      <c r="C32" s="122" t="str">
        <f>IFERROR(VLOOKUP(TblP47[[#This Row],[Factor]],Tbl_ListFactores[],MATCH(C$15,Tbl_ListFactores[#Headers],0),0),"")</f>
        <v/>
      </c>
      <c r="D32" s="122" t="str">
        <f>IFERROR(VLOOKUP(TblP47[[#This Row],[Factor]],Tbl_ListFactores[],MATCH(D$15,Tbl_ListFactores[#Headers],0),0),"")</f>
        <v/>
      </c>
      <c r="E32" s="253"/>
      <c r="F32" s="122" t="str">
        <f ca="1">IFERROR(VLOOKUP(TblP47[[#This Row],[Nivel]],INDIRECT(VLOOKUP(TblP47[[#This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IFERROR(VLOOKUP(TblP47[[#This Row],[Factor]],Tbl_ListFactores[],MATCH(B$15,Tbl_ListFactores[#Headers],0),0),"")</f>
        <v>zz</v>
      </c>
      <c r="C33" s="122" t="str">
        <f>IFERROR(VLOOKUP(TblP47[[#This Row],[Factor]],Tbl_ListFactores[],MATCH(C$15,Tbl_ListFactores[#Headers],0),0),"")</f>
        <v/>
      </c>
      <c r="D33" s="122" t="str">
        <f>IFERROR(VLOOKUP(TblP47[[#This Row],[Factor]],Tbl_ListFactores[],MATCH(D$15,Tbl_ListFactores[#Headers],0),0),"")</f>
        <v/>
      </c>
      <c r="E33" s="253"/>
      <c r="F33" s="122" t="str">
        <f ca="1">IFERROR(VLOOKUP(TblP47[[#This Row],[Nivel]],INDIRECT(VLOOKUP(TblP47[[#This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IFERROR(VLOOKUP(TblP47[[#This Row],[Factor]],Tbl_ListFactores[],MATCH(B$15,Tbl_ListFactores[#Headers],0),0),"")</f>
        <v>zz</v>
      </c>
      <c r="C34" s="122" t="str">
        <f>IFERROR(VLOOKUP(TblP47[[#This Row],[Factor]],Tbl_ListFactores[],MATCH(C$15,Tbl_ListFactores[#Headers],0),0),"")</f>
        <v/>
      </c>
      <c r="D34" s="122" t="str">
        <f>IFERROR(VLOOKUP(TblP47[[#This Row],[Factor]],Tbl_ListFactores[],MATCH(D$15,Tbl_ListFactores[#Headers],0),0),"")</f>
        <v/>
      </c>
      <c r="E34" s="253"/>
      <c r="F34" s="122" t="str">
        <f ca="1">IFERROR(VLOOKUP(TblP47[[#This Row],[Nivel]],INDIRECT(VLOOKUP(TblP47[[#This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IFERROR(VLOOKUP(TblP47[[#This Row],[Factor]],Tbl_ListFactores[],MATCH(B$15,Tbl_ListFactores[#Headers],0),0),"")</f>
        <v>zz</v>
      </c>
      <c r="C35" s="122" t="str">
        <f>IFERROR(VLOOKUP(TblP47[[#This Row],[Factor]],Tbl_ListFactores[],MATCH(C$15,Tbl_ListFactores[#Headers],0),0),"")</f>
        <v/>
      </c>
      <c r="D35" s="122" t="str">
        <f>IFERROR(VLOOKUP(TblP47[[#This Row],[Factor]],Tbl_ListFactores[],MATCH(D$15,Tbl_ListFactores[#Headers],0),0),"")</f>
        <v/>
      </c>
      <c r="E35" s="253"/>
      <c r="F35" s="122" t="str">
        <f ca="1">IFERROR(VLOOKUP(TblP47[[#This Row],[Nivel]],INDIRECT(VLOOKUP(TblP47[[#This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IFERROR(VLOOKUP(TblP47[[#This Row],[Factor]],Tbl_ListFactores[],MATCH(B$15,Tbl_ListFactores[#Headers],0),0),"")</f>
        <v>zz</v>
      </c>
      <c r="C36" s="122" t="str">
        <f>IFERROR(VLOOKUP(TblP47[[#This Row],[Factor]],Tbl_ListFactores[],MATCH(C$15,Tbl_ListFactores[#Headers],0),0),"")</f>
        <v/>
      </c>
      <c r="D36" s="122" t="str">
        <f>IFERROR(VLOOKUP(TblP47[[#This Row],[Factor]],Tbl_ListFactores[],MATCH(D$15,Tbl_ListFactores[#Headers],0),0),"")</f>
        <v/>
      </c>
      <c r="E36" s="253"/>
      <c r="F36" s="122" t="str">
        <f ca="1">IFERROR(VLOOKUP(TblP47[[#This Row],[Nivel]],INDIRECT(VLOOKUP(TblP47[[#This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IFERROR(VLOOKUP(TblP47[[#This Row],[Factor]],Tbl_ListFactores[],MATCH(B$15,Tbl_ListFactores[#Headers],0),0),"")</f>
        <v>zz</v>
      </c>
      <c r="C37" s="122" t="str">
        <f>IFERROR(VLOOKUP(TblP47[[#This Row],[Factor]],Tbl_ListFactores[],MATCH(C$15,Tbl_ListFactores[#Headers],0),0),"")</f>
        <v/>
      </c>
      <c r="D37" s="122" t="str">
        <f>IFERROR(VLOOKUP(TblP47[[#This Row],[Factor]],Tbl_ListFactores[],MATCH(D$15,Tbl_ListFactores[#Headers],0),0),"")</f>
        <v/>
      </c>
      <c r="E37" s="253"/>
      <c r="F37" s="122" t="str">
        <f ca="1">IFERROR(VLOOKUP(TblP47[[#This Row],[Nivel]],INDIRECT(VLOOKUP(TblP47[[#This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IFERROR(VLOOKUP(TblP47[[#This Row],[Factor]],Tbl_ListFactores[],MATCH(B$15,Tbl_ListFactores[#Headers],0),0),"")</f>
        <v>zz</v>
      </c>
      <c r="C38" s="122" t="str">
        <f>IFERROR(VLOOKUP(TblP47[[#This Row],[Factor]],Tbl_ListFactores[],MATCH(C$15,Tbl_ListFactores[#Headers],0),0),"")</f>
        <v/>
      </c>
      <c r="D38" s="122" t="str">
        <f>IFERROR(VLOOKUP(TblP47[[#This Row],[Factor]],Tbl_ListFactores[],MATCH(D$15,Tbl_ListFactores[#Headers],0),0),"")</f>
        <v/>
      </c>
      <c r="E38" s="253"/>
      <c r="F38" s="122" t="str">
        <f ca="1">IFERROR(VLOOKUP(TblP47[[#This Row],[Nivel]],INDIRECT(VLOOKUP(TblP47[[#This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IFERROR(VLOOKUP(TblP47[[#This Row],[Factor]],Tbl_ListFactores[],MATCH(B$15,Tbl_ListFactores[#Headers],0),0),"")</f>
        <v>zz</v>
      </c>
      <c r="C39" s="122" t="str">
        <f>IFERROR(VLOOKUP(TblP47[[#This Row],[Factor]],Tbl_ListFactores[],MATCH(C$15,Tbl_ListFactores[#Headers],0),0),"")</f>
        <v/>
      </c>
      <c r="D39" s="122" t="str">
        <f>IFERROR(VLOOKUP(TblP47[[#This Row],[Factor]],Tbl_ListFactores[],MATCH(D$15,Tbl_ListFactores[#Headers],0),0),"")</f>
        <v/>
      </c>
      <c r="E39" s="253"/>
      <c r="F39" s="122" t="str">
        <f ca="1">IFERROR(VLOOKUP(TblP47[[#This Row],[Nivel]],INDIRECT(VLOOKUP(TblP47[[#This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IFERROR(VLOOKUP(TblP47[[#This Row],[Factor]],Tbl_ListFactores[],MATCH(B$15,Tbl_ListFactores[#Headers],0),0),"")</f>
        <v>zz</v>
      </c>
      <c r="C40" s="122" t="str">
        <f>IFERROR(VLOOKUP(TblP47[[#This Row],[Factor]],Tbl_ListFactores[],MATCH(C$15,Tbl_ListFactores[#Headers],0),0),"")</f>
        <v/>
      </c>
      <c r="D40" s="122" t="str">
        <f>IFERROR(VLOOKUP(TblP47[[#This Row],[Factor]],Tbl_ListFactores[],MATCH(D$15,Tbl_ListFactores[#Headers],0),0),"")</f>
        <v/>
      </c>
      <c r="E40" s="253"/>
      <c r="F40" s="122" t="str">
        <f ca="1">IFERROR(VLOOKUP(TblP47[[#This Row],[Nivel]],INDIRECT(VLOOKUP(TblP47[[#This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IFERROR(VLOOKUP(TblP47[[#This Row],[Factor]],Tbl_ListFactores[],MATCH(B$15,Tbl_ListFactores[#Headers],0),0),"")</f>
        <v>zz</v>
      </c>
      <c r="C41" s="122" t="str">
        <f>IFERROR(VLOOKUP(TblP47[[#This Row],[Factor]],Tbl_ListFactores[],MATCH(C$15,Tbl_ListFactores[#Headers],0),0),"")</f>
        <v/>
      </c>
      <c r="D41" s="122" t="str">
        <f>IFERROR(VLOOKUP(TblP47[[#This Row],[Factor]],Tbl_ListFactores[],MATCH(D$15,Tbl_ListFactores[#Headers],0),0),"")</f>
        <v/>
      </c>
      <c r="E41" s="253"/>
      <c r="F41" s="122" t="str">
        <f ca="1">IFERROR(VLOOKUP(TblP47[[#This Row],[Nivel]],INDIRECT(VLOOKUP(TblP47[[#This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IFERROR(VLOOKUP(TblP47[[#This Row],[Factor]],Tbl_ListFactores[],MATCH(B$15,Tbl_ListFactores[#Headers],0),0),"")</f>
        <v>zz</v>
      </c>
      <c r="C42" s="122" t="str">
        <f>IFERROR(VLOOKUP(TblP47[[#This Row],[Factor]],Tbl_ListFactores[],MATCH(C$15,Tbl_ListFactores[#Headers],0),0),"")</f>
        <v/>
      </c>
      <c r="D42" s="122" t="str">
        <f>IFERROR(VLOOKUP(TblP47[[#This Row],[Factor]],Tbl_ListFactores[],MATCH(D$15,Tbl_ListFactores[#Headers],0),0),"")</f>
        <v/>
      </c>
      <c r="E42" s="253"/>
      <c r="F42" s="122" t="str">
        <f ca="1">IFERROR(VLOOKUP(TblP47[[#This Row],[Nivel]],INDIRECT(VLOOKUP(TblP47[[#This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IFERROR(VLOOKUP(TblP47[[#This Row],[Factor]],Tbl_ListFactores[],MATCH(B$15,Tbl_ListFactores[#Headers],0),0),"")</f>
        <v>zz</v>
      </c>
      <c r="C43" s="122" t="str">
        <f>IFERROR(VLOOKUP(TblP47[[#This Row],[Factor]],Tbl_ListFactores[],MATCH(C$15,Tbl_ListFactores[#Headers],0),0),"")</f>
        <v/>
      </c>
      <c r="D43" s="122" t="str">
        <f>IFERROR(VLOOKUP(TblP47[[#This Row],[Factor]],Tbl_ListFactores[],MATCH(D$15,Tbl_ListFactores[#Headers],0),0),"")</f>
        <v/>
      </c>
      <c r="E43" s="253"/>
      <c r="F43" s="122" t="str">
        <f ca="1">IFERROR(VLOOKUP(TblP47[[#This Row],[Nivel]],INDIRECT(VLOOKUP(TblP47[[#This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IFERROR(VLOOKUP(TblP47[[#This Row],[Factor]],Tbl_ListFactores[],MATCH(B$15,Tbl_ListFactores[#Headers],0),0),"")</f>
        <v>zz</v>
      </c>
      <c r="C44" s="122" t="str">
        <f>IFERROR(VLOOKUP(TblP47[[#This Row],[Factor]],Tbl_ListFactores[],MATCH(C$15,Tbl_ListFactores[#Headers],0),0),"")</f>
        <v/>
      </c>
      <c r="D44" s="122" t="str">
        <f>IFERROR(VLOOKUP(TblP47[[#This Row],[Factor]],Tbl_ListFactores[],MATCH(D$15,Tbl_ListFactores[#Headers],0),0),"")</f>
        <v/>
      </c>
      <c r="E44" s="253"/>
      <c r="F44" s="122" t="str">
        <f ca="1">IFERROR(VLOOKUP(TblP47[[#This Row],[Nivel]],INDIRECT(VLOOKUP(TblP47[[#This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IFERROR(VLOOKUP(TblP47[[#This Row],[Factor]],Tbl_ListFactores[],MATCH(B$15,Tbl_ListFactores[#Headers],0),0),"")</f>
        <v>zz</v>
      </c>
      <c r="C45" s="122" t="str">
        <f>IFERROR(VLOOKUP(TblP47[[#This Row],[Factor]],Tbl_ListFactores[],MATCH(C$15,Tbl_ListFactores[#Headers],0),0),"")</f>
        <v/>
      </c>
      <c r="D45" s="122" t="str">
        <f>IFERROR(VLOOKUP(TblP47[[#This Row],[Factor]],Tbl_ListFactores[],MATCH(D$15,Tbl_ListFactores[#Headers],0),0),"")</f>
        <v/>
      </c>
      <c r="E45" s="253"/>
      <c r="F45" s="122" t="str">
        <f ca="1">IFERROR(VLOOKUP(TblP47[[#This Row],[Nivel]],INDIRECT(VLOOKUP(TblP47[[#This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43" priority="2">
      <formula>AND($C16&lt;&gt;"",ISBLANK($E16),$D$1&lt;&gt;0)</formula>
    </cfRule>
  </conditionalFormatting>
  <conditionalFormatting sqref="B16:B45">
    <cfRule type="cellIs" dxfId="42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1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113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IF(AND(COUNTBLANK(TblP48[Nivel])&lt;&gt;COUNTBLANK(TblP48[Nombre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IFERROR(VLOOKUP(TblP48[[#This Row],[Factor]],Tbl_ListFactores[],MATCH(B$15,Tbl_ListFactores[#Headers],0),0),"")</f>
        <v>zz</v>
      </c>
      <c r="C16" s="122" t="str">
        <f>IFERROR(VLOOKUP(TblP48[[#This Row],[Factor]],Tbl_ListFactores[],MATCH(C$15,Tbl_ListFactores[#Headers],0),0),"")</f>
        <v/>
      </c>
      <c r="D16" s="122" t="str">
        <f>IFERROR(VLOOKUP(TblP48[[#This Row],[Factor]],Tbl_ListFactores[],MATCH(D$15,Tbl_ListFactores[#Headers],0),0),"")</f>
        <v/>
      </c>
      <c r="E16" s="253"/>
      <c r="F16" s="122" t="str">
        <f ca="1">IFERROR(VLOOKUP(TblP48[[#This Row],[Nivel]],INDIRECT(VLOOKUP(TblP48[[#This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IFERROR(VLOOKUP(TblP48[[#This Row],[Factor]],Tbl_ListFactores[],MATCH(B$15,Tbl_ListFactores[#Headers],0),0),"")</f>
        <v>zz</v>
      </c>
      <c r="C17" s="122" t="str">
        <f>IFERROR(VLOOKUP(TblP48[[#This Row],[Factor]],Tbl_ListFactores[],MATCH(C$15,Tbl_ListFactores[#Headers],0),0),"")</f>
        <v/>
      </c>
      <c r="D17" s="122" t="str">
        <f>IFERROR(VLOOKUP(TblP48[[#This Row],[Factor]],Tbl_ListFactores[],MATCH(D$15,Tbl_ListFactores[#Headers],0),0),"")</f>
        <v/>
      </c>
      <c r="E17" s="253"/>
      <c r="F17" s="122" t="str">
        <f ca="1">IFERROR(VLOOKUP(TblP48[[#This Row],[Nivel]],INDIRECT(VLOOKUP(TblP48[[#This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IFERROR(VLOOKUP(TblP48[[#This Row],[Factor]],Tbl_ListFactores[],MATCH(B$15,Tbl_ListFactores[#Headers],0),0),"")</f>
        <v>zz</v>
      </c>
      <c r="C18" s="122" t="str">
        <f>IFERROR(VLOOKUP(TblP48[[#This Row],[Factor]],Tbl_ListFactores[],MATCH(C$15,Tbl_ListFactores[#Headers],0),0),"")</f>
        <v/>
      </c>
      <c r="D18" s="122" t="str">
        <f>IFERROR(VLOOKUP(TblP48[[#This Row],[Factor]],Tbl_ListFactores[],MATCH(D$15,Tbl_ListFactores[#Headers],0),0),"")</f>
        <v/>
      </c>
      <c r="E18" s="253"/>
      <c r="F18" s="122" t="str">
        <f ca="1">IFERROR(VLOOKUP(TblP48[[#This Row],[Nivel]],INDIRECT(VLOOKUP(TblP48[[#This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IFERROR(VLOOKUP(TblP48[[#This Row],[Factor]],Tbl_ListFactores[],MATCH(B$15,Tbl_ListFactores[#Headers],0),0),"")</f>
        <v>zz</v>
      </c>
      <c r="C19" s="122" t="str">
        <f>IFERROR(VLOOKUP(TblP48[[#This Row],[Factor]],Tbl_ListFactores[],MATCH(C$15,Tbl_ListFactores[#Headers],0),0),"")</f>
        <v/>
      </c>
      <c r="D19" s="122" t="str">
        <f>IFERROR(VLOOKUP(TblP48[[#This Row],[Factor]],Tbl_ListFactores[],MATCH(D$15,Tbl_ListFactores[#Headers],0),0),"")</f>
        <v/>
      </c>
      <c r="E19" s="253"/>
      <c r="F19" s="122" t="str">
        <f ca="1">IFERROR(VLOOKUP(TblP48[[#This Row],[Nivel]],INDIRECT(VLOOKUP(TblP48[[#This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IFERROR(VLOOKUP(TblP48[[#This Row],[Factor]],Tbl_ListFactores[],MATCH(B$15,Tbl_ListFactores[#Headers],0),0),"")</f>
        <v>zz</v>
      </c>
      <c r="C20" s="122" t="str">
        <f>IFERROR(VLOOKUP(TblP48[[#This Row],[Factor]],Tbl_ListFactores[],MATCH(C$15,Tbl_ListFactores[#Headers],0),0),"")</f>
        <v/>
      </c>
      <c r="D20" s="122" t="str">
        <f>IFERROR(VLOOKUP(TblP48[[#This Row],[Factor]],Tbl_ListFactores[],MATCH(D$15,Tbl_ListFactores[#Headers],0),0),"")</f>
        <v/>
      </c>
      <c r="E20" s="253"/>
      <c r="F20" s="122" t="str">
        <f ca="1">IFERROR(VLOOKUP(TblP48[[#This Row],[Nivel]],INDIRECT(VLOOKUP(TblP48[[#This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IFERROR(VLOOKUP(TblP48[[#This Row],[Factor]],Tbl_ListFactores[],MATCH(B$15,Tbl_ListFactores[#Headers],0),0),"")</f>
        <v>zz</v>
      </c>
      <c r="C21" s="122" t="str">
        <f>IFERROR(VLOOKUP(TblP48[[#This Row],[Factor]],Tbl_ListFactores[],MATCH(C$15,Tbl_ListFactores[#Headers],0),0),"")</f>
        <v/>
      </c>
      <c r="D21" s="122" t="str">
        <f>IFERROR(VLOOKUP(TblP48[[#This Row],[Factor]],Tbl_ListFactores[],MATCH(D$15,Tbl_ListFactores[#Headers],0),0),"")</f>
        <v/>
      </c>
      <c r="E21" s="253"/>
      <c r="F21" s="122" t="str">
        <f ca="1">IFERROR(VLOOKUP(TblP48[[#This Row],[Nivel]],INDIRECT(VLOOKUP(TblP48[[#This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IFERROR(VLOOKUP(TblP48[[#This Row],[Factor]],Tbl_ListFactores[],MATCH(B$15,Tbl_ListFactores[#Headers],0),0),"")</f>
        <v>zz</v>
      </c>
      <c r="C22" s="122" t="str">
        <f>IFERROR(VLOOKUP(TblP48[[#This Row],[Factor]],Tbl_ListFactores[],MATCH(C$15,Tbl_ListFactores[#Headers],0),0),"")</f>
        <v/>
      </c>
      <c r="D22" s="122" t="str">
        <f>IFERROR(VLOOKUP(TblP48[[#This Row],[Factor]],Tbl_ListFactores[],MATCH(D$15,Tbl_ListFactores[#Headers],0),0),"")</f>
        <v/>
      </c>
      <c r="E22" s="253"/>
      <c r="F22" s="122" t="str">
        <f ca="1">IFERROR(VLOOKUP(TblP48[[#This Row],[Nivel]],INDIRECT(VLOOKUP(TblP48[[#This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IFERROR(VLOOKUP(TblP48[[#This Row],[Factor]],Tbl_ListFactores[],MATCH(B$15,Tbl_ListFactores[#Headers],0),0),"")</f>
        <v>zz</v>
      </c>
      <c r="C23" s="122" t="str">
        <f>IFERROR(VLOOKUP(TblP48[[#This Row],[Factor]],Tbl_ListFactores[],MATCH(C$15,Tbl_ListFactores[#Headers],0),0),"")</f>
        <v/>
      </c>
      <c r="D23" s="122" t="str">
        <f>IFERROR(VLOOKUP(TblP48[[#This Row],[Factor]],Tbl_ListFactores[],MATCH(D$15,Tbl_ListFactores[#Headers],0),0),"")</f>
        <v/>
      </c>
      <c r="E23" s="253"/>
      <c r="F23" s="122" t="str">
        <f ca="1">IFERROR(VLOOKUP(TblP48[[#This Row],[Nivel]],INDIRECT(VLOOKUP(TblP48[[#This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IFERROR(VLOOKUP(TblP48[[#This Row],[Factor]],Tbl_ListFactores[],MATCH(B$15,Tbl_ListFactores[#Headers],0),0),"")</f>
        <v>zz</v>
      </c>
      <c r="C24" s="122" t="str">
        <f>IFERROR(VLOOKUP(TblP48[[#This Row],[Factor]],Tbl_ListFactores[],MATCH(C$15,Tbl_ListFactores[#Headers],0),0),"")</f>
        <v/>
      </c>
      <c r="D24" s="122" t="str">
        <f>IFERROR(VLOOKUP(TblP48[[#This Row],[Factor]],Tbl_ListFactores[],MATCH(D$15,Tbl_ListFactores[#Headers],0),0),"")</f>
        <v/>
      </c>
      <c r="E24" s="253"/>
      <c r="F24" s="122" t="str">
        <f ca="1">IFERROR(VLOOKUP(TblP48[[#This Row],[Nivel]],INDIRECT(VLOOKUP(TblP48[[#This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IFERROR(VLOOKUP(TblP48[[#This Row],[Factor]],Tbl_ListFactores[],MATCH(B$15,Tbl_ListFactores[#Headers],0),0),"")</f>
        <v>zz</v>
      </c>
      <c r="C25" s="122" t="str">
        <f>IFERROR(VLOOKUP(TblP48[[#This Row],[Factor]],Tbl_ListFactores[],MATCH(C$15,Tbl_ListFactores[#Headers],0),0),"")</f>
        <v/>
      </c>
      <c r="D25" s="122" t="str">
        <f>IFERROR(VLOOKUP(TblP48[[#This Row],[Factor]],Tbl_ListFactores[],MATCH(D$15,Tbl_ListFactores[#Headers],0),0),"")</f>
        <v/>
      </c>
      <c r="E25" s="253"/>
      <c r="F25" s="122" t="str">
        <f ca="1">IFERROR(VLOOKUP(TblP48[[#This Row],[Nivel]],INDIRECT(VLOOKUP(TblP48[[#This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IFERROR(VLOOKUP(TblP48[[#This Row],[Factor]],Tbl_ListFactores[],MATCH(B$15,Tbl_ListFactores[#Headers],0),0),"")</f>
        <v>zz</v>
      </c>
      <c r="C26" s="122" t="str">
        <f>IFERROR(VLOOKUP(TblP48[[#This Row],[Factor]],Tbl_ListFactores[],MATCH(C$15,Tbl_ListFactores[#Headers],0),0),"")</f>
        <v/>
      </c>
      <c r="D26" s="122" t="str">
        <f>IFERROR(VLOOKUP(TblP48[[#This Row],[Factor]],Tbl_ListFactores[],MATCH(D$15,Tbl_ListFactores[#Headers],0),0),"")</f>
        <v/>
      </c>
      <c r="E26" s="253"/>
      <c r="F26" s="122" t="str">
        <f ca="1">IFERROR(VLOOKUP(TblP48[[#This Row],[Nivel]],INDIRECT(VLOOKUP(TblP48[[#This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IFERROR(VLOOKUP(TblP48[[#This Row],[Factor]],Tbl_ListFactores[],MATCH(B$15,Tbl_ListFactores[#Headers],0),0),"")</f>
        <v>zz</v>
      </c>
      <c r="C27" s="122" t="str">
        <f>IFERROR(VLOOKUP(TblP48[[#This Row],[Factor]],Tbl_ListFactores[],MATCH(C$15,Tbl_ListFactores[#Headers],0),0),"")</f>
        <v/>
      </c>
      <c r="D27" s="122" t="str">
        <f>IFERROR(VLOOKUP(TblP48[[#This Row],[Factor]],Tbl_ListFactores[],MATCH(D$15,Tbl_ListFactores[#Headers],0),0),"")</f>
        <v/>
      </c>
      <c r="E27" s="253"/>
      <c r="F27" s="122" t="str">
        <f ca="1">IFERROR(VLOOKUP(TblP48[[#This Row],[Nivel]],INDIRECT(VLOOKUP(TblP48[[#This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IFERROR(VLOOKUP(TblP48[[#This Row],[Factor]],Tbl_ListFactores[],MATCH(B$15,Tbl_ListFactores[#Headers],0),0),"")</f>
        <v>zz</v>
      </c>
      <c r="C28" s="122" t="str">
        <f>IFERROR(VLOOKUP(TblP48[[#This Row],[Factor]],Tbl_ListFactores[],MATCH(C$15,Tbl_ListFactores[#Headers],0),0),"")</f>
        <v/>
      </c>
      <c r="D28" s="122" t="str">
        <f>IFERROR(VLOOKUP(TblP48[[#This Row],[Factor]],Tbl_ListFactores[],MATCH(D$15,Tbl_ListFactores[#Headers],0),0),"")</f>
        <v/>
      </c>
      <c r="E28" s="253"/>
      <c r="F28" s="122" t="str">
        <f ca="1">IFERROR(VLOOKUP(TblP48[[#This Row],[Nivel]],INDIRECT(VLOOKUP(TblP48[[#This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IFERROR(VLOOKUP(TblP48[[#This Row],[Factor]],Tbl_ListFactores[],MATCH(B$15,Tbl_ListFactores[#Headers],0),0),"")</f>
        <v>zz</v>
      </c>
      <c r="C29" s="122" t="str">
        <f>IFERROR(VLOOKUP(TblP48[[#This Row],[Factor]],Tbl_ListFactores[],MATCH(C$15,Tbl_ListFactores[#Headers],0),0),"")</f>
        <v/>
      </c>
      <c r="D29" s="122" t="str">
        <f>IFERROR(VLOOKUP(TblP48[[#This Row],[Factor]],Tbl_ListFactores[],MATCH(D$15,Tbl_ListFactores[#Headers],0),0),"")</f>
        <v/>
      </c>
      <c r="E29" s="253"/>
      <c r="F29" s="122" t="str">
        <f ca="1">IFERROR(VLOOKUP(TblP48[[#This Row],[Nivel]],INDIRECT(VLOOKUP(TblP48[[#This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IFERROR(VLOOKUP(TblP48[[#This Row],[Factor]],Tbl_ListFactores[],MATCH(B$15,Tbl_ListFactores[#Headers],0),0),"")</f>
        <v>zz</v>
      </c>
      <c r="C30" s="122" t="str">
        <f>IFERROR(VLOOKUP(TblP48[[#This Row],[Factor]],Tbl_ListFactores[],MATCH(C$15,Tbl_ListFactores[#Headers],0),0),"")</f>
        <v/>
      </c>
      <c r="D30" s="122" t="str">
        <f>IFERROR(VLOOKUP(TblP48[[#This Row],[Factor]],Tbl_ListFactores[],MATCH(D$15,Tbl_ListFactores[#Headers],0),0),"")</f>
        <v/>
      </c>
      <c r="E30" s="253"/>
      <c r="F30" s="122" t="str">
        <f ca="1">IFERROR(VLOOKUP(TblP48[[#This Row],[Nivel]],INDIRECT(VLOOKUP(TblP48[[#This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IFERROR(VLOOKUP(TblP48[[#This Row],[Factor]],Tbl_ListFactores[],MATCH(B$15,Tbl_ListFactores[#Headers],0),0),"")</f>
        <v>zz</v>
      </c>
      <c r="C31" s="122" t="str">
        <f>IFERROR(VLOOKUP(TblP48[[#This Row],[Factor]],Tbl_ListFactores[],MATCH(C$15,Tbl_ListFactores[#Headers],0),0),"")</f>
        <v/>
      </c>
      <c r="D31" s="122" t="str">
        <f>IFERROR(VLOOKUP(TblP48[[#This Row],[Factor]],Tbl_ListFactores[],MATCH(D$15,Tbl_ListFactores[#Headers],0),0),"")</f>
        <v/>
      </c>
      <c r="E31" s="253"/>
      <c r="F31" s="122" t="str">
        <f ca="1">IFERROR(VLOOKUP(TblP48[[#This Row],[Nivel]],INDIRECT(VLOOKUP(TblP48[[#This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IFERROR(VLOOKUP(TblP48[[#This Row],[Factor]],Tbl_ListFactores[],MATCH(B$15,Tbl_ListFactores[#Headers],0),0),"")</f>
        <v>zz</v>
      </c>
      <c r="C32" s="122" t="str">
        <f>IFERROR(VLOOKUP(TblP48[[#This Row],[Factor]],Tbl_ListFactores[],MATCH(C$15,Tbl_ListFactores[#Headers],0),0),"")</f>
        <v/>
      </c>
      <c r="D32" s="122" t="str">
        <f>IFERROR(VLOOKUP(TblP48[[#This Row],[Factor]],Tbl_ListFactores[],MATCH(D$15,Tbl_ListFactores[#Headers],0),0),"")</f>
        <v/>
      </c>
      <c r="E32" s="253"/>
      <c r="F32" s="122" t="str">
        <f ca="1">IFERROR(VLOOKUP(TblP48[[#This Row],[Nivel]],INDIRECT(VLOOKUP(TblP48[[#This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IFERROR(VLOOKUP(TblP48[[#This Row],[Factor]],Tbl_ListFactores[],MATCH(B$15,Tbl_ListFactores[#Headers],0),0),"")</f>
        <v>zz</v>
      </c>
      <c r="C33" s="122" t="str">
        <f>IFERROR(VLOOKUP(TblP48[[#This Row],[Factor]],Tbl_ListFactores[],MATCH(C$15,Tbl_ListFactores[#Headers],0),0),"")</f>
        <v/>
      </c>
      <c r="D33" s="122" t="str">
        <f>IFERROR(VLOOKUP(TblP48[[#This Row],[Factor]],Tbl_ListFactores[],MATCH(D$15,Tbl_ListFactores[#Headers],0),0),"")</f>
        <v/>
      </c>
      <c r="E33" s="253"/>
      <c r="F33" s="122" t="str">
        <f ca="1">IFERROR(VLOOKUP(TblP48[[#This Row],[Nivel]],INDIRECT(VLOOKUP(TblP48[[#This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IFERROR(VLOOKUP(TblP48[[#This Row],[Factor]],Tbl_ListFactores[],MATCH(B$15,Tbl_ListFactores[#Headers],0),0),"")</f>
        <v>zz</v>
      </c>
      <c r="C34" s="122" t="str">
        <f>IFERROR(VLOOKUP(TblP48[[#This Row],[Factor]],Tbl_ListFactores[],MATCH(C$15,Tbl_ListFactores[#Headers],0),0),"")</f>
        <v/>
      </c>
      <c r="D34" s="122" t="str">
        <f>IFERROR(VLOOKUP(TblP48[[#This Row],[Factor]],Tbl_ListFactores[],MATCH(D$15,Tbl_ListFactores[#Headers],0),0),"")</f>
        <v/>
      </c>
      <c r="E34" s="253"/>
      <c r="F34" s="122" t="str">
        <f ca="1">IFERROR(VLOOKUP(TblP48[[#This Row],[Nivel]],INDIRECT(VLOOKUP(TblP48[[#This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IFERROR(VLOOKUP(TblP48[[#This Row],[Factor]],Tbl_ListFactores[],MATCH(B$15,Tbl_ListFactores[#Headers],0),0),"")</f>
        <v>zz</v>
      </c>
      <c r="C35" s="122" t="str">
        <f>IFERROR(VLOOKUP(TblP48[[#This Row],[Factor]],Tbl_ListFactores[],MATCH(C$15,Tbl_ListFactores[#Headers],0),0),"")</f>
        <v/>
      </c>
      <c r="D35" s="122" t="str">
        <f>IFERROR(VLOOKUP(TblP48[[#This Row],[Factor]],Tbl_ListFactores[],MATCH(D$15,Tbl_ListFactores[#Headers],0),0),"")</f>
        <v/>
      </c>
      <c r="E35" s="253"/>
      <c r="F35" s="122" t="str">
        <f ca="1">IFERROR(VLOOKUP(TblP48[[#This Row],[Nivel]],INDIRECT(VLOOKUP(TblP48[[#This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IFERROR(VLOOKUP(TblP48[[#This Row],[Factor]],Tbl_ListFactores[],MATCH(B$15,Tbl_ListFactores[#Headers],0),0),"")</f>
        <v>zz</v>
      </c>
      <c r="C36" s="122" t="str">
        <f>IFERROR(VLOOKUP(TblP48[[#This Row],[Factor]],Tbl_ListFactores[],MATCH(C$15,Tbl_ListFactores[#Headers],0),0),"")</f>
        <v/>
      </c>
      <c r="D36" s="122" t="str">
        <f>IFERROR(VLOOKUP(TblP48[[#This Row],[Factor]],Tbl_ListFactores[],MATCH(D$15,Tbl_ListFactores[#Headers],0),0),"")</f>
        <v/>
      </c>
      <c r="E36" s="253"/>
      <c r="F36" s="122" t="str">
        <f ca="1">IFERROR(VLOOKUP(TblP48[[#This Row],[Nivel]],INDIRECT(VLOOKUP(TblP48[[#This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IFERROR(VLOOKUP(TblP48[[#This Row],[Factor]],Tbl_ListFactores[],MATCH(B$15,Tbl_ListFactores[#Headers],0),0),"")</f>
        <v>zz</v>
      </c>
      <c r="C37" s="122" t="str">
        <f>IFERROR(VLOOKUP(TblP48[[#This Row],[Factor]],Tbl_ListFactores[],MATCH(C$15,Tbl_ListFactores[#Headers],0),0),"")</f>
        <v/>
      </c>
      <c r="D37" s="122" t="str">
        <f>IFERROR(VLOOKUP(TblP48[[#This Row],[Factor]],Tbl_ListFactores[],MATCH(D$15,Tbl_ListFactores[#Headers],0),0),"")</f>
        <v/>
      </c>
      <c r="E37" s="253"/>
      <c r="F37" s="122" t="str">
        <f ca="1">IFERROR(VLOOKUP(TblP48[[#This Row],[Nivel]],INDIRECT(VLOOKUP(TblP48[[#This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IFERROR(VLOOKUP(TblP48[[#This Row],[Factor]],Tbl_ListFactores[],MATCH(B$15,Tbl_ListFactores[#Headers],0),0),"")</f>
        <v>zz</v>
      </c>
      <c r="C38" s="122" t="str">
        <f>IFERROR(VLOOKUP(TblP48[[#This Row],[Factor]],Tbl_ListFactores[],MATCH(C$15,Tbl_ListFactores[#Headers],0),0),"")</f>
        <v/>
      </c>
      <c r="D38" s="122" t="str">
        <f>IFERROR(VLOOKUP(TblP48[[#This Row],[Factor]],Tbl_ListFactores[],MATCH(D$15,Tbl_ListFactores[#Headers],0),0),"")</f>
        <v/>
      </c>
      <c r="E38" s="253"/>
      <c r="F38" s="122" t="str">
        <f ca="1">IFERROR(VLOOKUP(TblP48[[#This Row],[Nivel]],INDIRECT(VLOOKUP(TblP48[[#This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IFERROR(VLOOKUP(TblP48[[#This Row],[Factor]],Tbl_ListFactores[],MATCH(B$15,Tbl_ListFactores[#Headers],0),0),"")</f>
        <v>zz</v>
      </c>
      <c r="C39" s="122" t="str">
        <f>IFERROR(VLOOKUP(TblP48[[#This Row],[Factor]],Tbl_ListFactores[],MATCH(C$15,Tbl_ListFactores[#Headers],0),0),"")</f>
        <v/>
      </c>
      <c r="D39" s="122" t="str">
        <f>IFERROR(VLOOKUP(TblP48[[#This Row],[Factor]],Tbl_ListFactores[],MATCH(D$15,Tbl_ListFactores[#Headers],0),0),"")</f>
        <v/>
      </c>
      <c r="E39" s="253"/>
      <c r="F39" s="122" t="str">
        <f ca="1">IFERROR(VLOOKUP(TblP48[[#This Row],[Nivel]],INDIRECT(VLOOKUP(TblP48[[#This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IFERROR(VLOOKUP(TblP48[[#This Row],[Factor]],Tbl_ListFactores[],MATCH(B$15,Tbl_ListFactores[#Headers],0),0),"")</f>
        <v>zz</v>
      </c>
      <c r="C40" s="122" t="str">
        <f>IFERROR(VLOOKUP(TblP48[[#This Row],[Factor]],Tbl_ListFactores[],MATCH(C$15,Tbl_ListFactores[#Headers],0),0),"")</f>
        <v/>
      </c>
      <c r="D40" s="122" t="str">
        <f>IFERROR(VLOOKUP(TblP48[[#This Row],[Factor]],Tbl_ListFactores[],MATCH(D$15,Tbl_ListFactores[#Headers],0),0),"")</f>
        <v/>
      </c>
      <c r="E40" s="253"/>
      <c r="F40" s="122" t="str">
        <f ca="1">IFERROR(VLOOKUP(TblP48[[#This Row],[Nivel]],INDIRECT(VLOOKUP(TblP48[[#This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IFERROR(VLOOKUP(TblP48[[#This Row],[Factor]],Tbl_ListFactores[],MATCH(B$15,Tbl_ListFactores[#Headers],0),0),"")</f>
        <v>zz</v>
      </c>
      <c r="C41" s="122" t="str">
        <f>IFERROR(VLOOKUP(TblP48[[#This Row],[Factor]],Tbl_ListFactores[],MATCH(C$15,Tbl_ListFactores[#Headers],0),0),"")</f>
        <v/>
      </c>
      <c r="D41" s="122" t="str">
        <f>IFERROR(VLOOKUP(TblP48[[#This Row],[Factor]],Tbl_ListFactores[],MATCH(D$15,Tbl_ListFactores[#Headers],0),0),"")</f>
        <v/>
      </c>
      <c r="E41" s="253"/>
      <c r="F41" s="122" t="str">
        <f ca="1">IFERROR(VLOOKUP(TblP48[[#This Row],[Nivel]],INDIRECT(VLOOKUP(TblP48[[#This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IFERROR(VLOOKUP(TblP48[[#This Row],[Factor]],Tbl_ListFactores[],MATCH(B$15,Tbl_ListFactores[#Headers],0),0),"")</f>
        <v>zz</v>
      </c>
      <c r="C42" s="122" t="str">
        <f>IFERROR(VLOOKUP(TblP48[[#This Row],[Factor]],Tbl_ListFactores[],MATCH(C$15,Tbl_ListFactores[#Headers],0),0),"")</f>
        <v/>
      </c>
      <c r="D42" s="122" t="str">
        <f>IFERROR(VLOOKUP(TblP48[[#This Row],[Factor]],Tbl_ListFactores[],MATCH(D$15,Tbl_ListFactores[#Headers],0),0),"")</f>
        <v/>
      </c>
      <c r="E42" s="253"/>
      <c r="F42" s="122" t="str">
        <f ca="1">IFERROR(VLOOKUP(TblP48[[#This Row],[Nivel]],INDIRECT(VLOOKUP(TblP48[[#This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IFERROR(VLOOKUP(TblP48[[#This Row],[Factor]],Tbl_ListFactores[],MATCH(B$15,Tbl_ListFactores[#Headers],0),0),"")</f>
        <v>zz</v>
      </c>
      <c r="C43" s="122" t="str">
        <f>IFERROR(VLOOKUP(TblP48[[#This Row],[Factor]],Tbl_ListFactores[],MATCH(C$15,Tbl_ListFactores[#Headers],0),0),"")</f>
        <v/>
      </c>
      <c r="D43" s="122" t="str">
        <f>IFERROR(VLOOKUP(TblP48[[#This Row],[Factor]],Tbl_ListFactores[],MATCH(D$15,Tbl_ListFactores[#Headers],0),0),"")</f>
        <v/>
      </c>
      <c r="E43" s="253"/>
      <c r="F43" s="122" t="str">
        <f ca="1">IFERROR(VLOOKUP(TblP48[[#This Row],[Nivel]],INDIRECT(VLOOKUP(TblP48[[#This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IFERROR(VLOOKUP(TblP48[[#This Row],[Factor]],Tbl_ListFactores[],MATCH(B$15,Tbl_ListFactores[#Headers],0),0),"")</f>
        <v>zz</v>
      </c>
      <c r="C44" s="122" t="str">
        <f>IFERROR(VLOOKUP(TblP48[[#This Row],[Factor]],Tbl_ListFactores[],MATCH(C$15,Tbl_ListFactores[#Headers],0),0),"")</f>
        <v/>
      </c>
      <c r="D44" s="122" t="str">
        <f>IFERROR(VLOOKUP(TblP48[[#This Row],[Factor]],Tbl_ListFactores[],MATCH(D$15,Tbl_ListFactores[#Headers],0),0),"")</f>
        <v/>
      </c>
      <c r="E44" s="253"/>
      <c r="F44" s="122" t="str">
        <f ca="1">IFERROR(VLOOKUP(TblP48[[#This Row],[Nivel]],INDIRECT(VLOOKUP(TblP48[[#This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IFERROR(VLOOKUP(TblP48[[#This Row],[Factor]],Tbl_ListFactores[],MATCH(B$15,Tbl_ListFactores[#Headers],0),0),"")</f>
        <v>zz</v>
      </c>
      <c r="C45" s="122" t="str">
        <f>IFERROR(VLOOKUP(TblP48[[#This Row],[Factor]],Tbl_ListFactores[],MATCH(C$15,Tbl_ListFactores[#Headers],0),0),"")</f>
        <v/>
      </c>
      <c r="D45" s="122" t="str">
        <f>IFERROR(VLOOKUP(TblP48[[#This Row],[Factor]],Tbl_ListFactores[],MATCH(D$15,Tbl_ListFactores[#Headers],0),0),"")</f>
        <v/>
      </c>
      <c r="E45" s="253"/>
      <c r="F45" s="122" t="str">
        <f ca="1">IFERROR(VLOOKUP(TblP48[[#This Row],[Nivel]],INDIRECT(VLOOKUP(TblP48[[#This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32" priority="2">
      <formula>AND($C16&lt;&gt;"",ISBLANK($E16),$D$1&lt;&gt;0)</formula>
    </cfRule>
  </conditionalFormatting>
  <conditionalFormatting sqref="B16:B45">
    <cfRule type="cellIs" dxfId="31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2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114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IF(AND(COUNTBLANK(TblP49[Nivel])&lt;&gt;COUNTBLANK(TblP49[Nombre del Factor]),$D$1&lt;&gt;0),"Falta completar algún dato en el campo &lt;Nivel&gt;","")</f>
        <v/>
      </c>
      <c r="G13" s="256"/>
      <c r="H13" s="257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IFERROR(VLOOKUP(TblP49[[#This Row],[Factor]],Tbl_ListFactores[],MATCH(B$15,Tbl_ListFactores[#Headers],0),0),"")</f>
        <v>zz</v>
      </c>
      <c r="C16" s="122" t="str">
        <f>IFERROR(VLOOKUP(TblP49[[#This Row],[Factor]],Tbl_ListFactores[],MATCH(C$15,Tbl_ListFactores[#Headers],0),0),"")</f>
        <v/>
      </c>
      <c r="D16" s="122" t="str">
        <f>IFERROR(VLOOKUP(TblP49[[#This Row],[Factor]],Tbl_ListFactores[],MATCH(D$15,Tbl_ListFactores[#Headers],0),0),"")</f>
        <v/>
      </c>
      <c r="E16" s="253"/>
      <c r="F16" s="122" t="str">
        <f ca="1">IFERROR(VLOOKUP(TblP49[[#This Row],[Nivel]],INDIRECT(VLOOKUP(TblP49[[#This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IFERROR(VLOOKUP(TblP49[[#This Row],[Factor]],Tbl_ListFactores[],MATCH(B$15,Tbl_ListFactores[#Headers],0),0),"")</f>
        <v>zz</v>
      </c>
      <c r="C17" s="122" t="str">
        <f>IFERROR(VLOOKUP(TblP49[[#This Row],[Factor]],Tbl_ListFactores[],MATCH(C$15,Tbl_ListFactores[#Headers],0),0),"")</f>
        <v/>
      </c>
      <c r="D17" s="122" t="str">
        <f>IFERROR(VLOOKUP(TblP49[[#This Row],[Factor]],Tbl_ListFactores[],MATCH(D$15,Tbl_ListFactores[#Headers],0),0),"")</f>
        <v/>
      </c>
      <c r="E17" s="253"/>
      <c r="F17" s="122" t="str">
        <f ca="1">IFERROR(VLOOKUP(TblP49[[#This Row],[Nivel]],INDIRECT(VLOOKUP(TblP49[[#This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IFERROR(VLOOKUP(TblP49[[#This Row],[Factor]],Tbl_ListFactores[],MATCH(B$15,Tbl_ListFactores[#Headers],0),0),"")</f>
        <v>zz</v>
      </c>
      <c r="C18" s="122" t="str">
        <f>IFERROR(VLOOKUP(TblP49[[#This Row],[Factor]],Tbl_ListFactores[],MATCH(C$15,Tbl_ListFactores[#Headers],0),0),"")</f>
        <v/>
      </c>
      <c r="D18" s="122" t="str">
        <f>IFERROR(VLOOKUP(TblP49[[#This Row],[Factor]],Tbl_ListFactores[],MATCH(D$15,Tbl_ListFactores[#Headers],0),0),"")</f>
        <v/>
      </c>
      <c r="E18" s="253"/>
      <c r="F18" s="122" t="str">
        <f ca="1">IFERROR(VLOOKUP(TblP49[[#This Row],[Nivel]],INDIRECT(VLOOKUP(TblP49[[#This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IFERROR(VLOOKUP(TblP49[[#This Row],[Factor]],Tbl_ListFactores[],MATCH(B$15,Tbl_ListFactores[#Headers],0),0),"")</f>
        <v>zz</v>
      </c>
      <c r="C19" s="122" t="str">
        <f>IFERROR(VLOOKUP(TblP49[[#This Row],[Factor]],Tbl_ListFactores[],MATCH(C$15,Tbl_ListFactores[#Headers],0),0),"")</f>
        <v/>
      </c>
      <c r="D19" s="122" t="str">
        <f>IFERROR(VLOOKUP(TblP49[[#This Row],[Factor]],Tbl_ListFactores[],MATCH(D$15,Tbl_ListFactores[#Headers],0),0),"")</f>
        <v/>
      </c>
      <c r="E19" s="253"/>
      <c r="F19" s="122" t="str">
        <f ca="1">IFERROR(VLOOKUP(TblP49[[#This Row],[Nivel]],INDIRECT(VLOOKUP(TblP49[[#This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IFERROR(VLOOKUP(TblP49[[#This Row],[Factor]],Tbl_ListFactores[],MATCH(B$15,Tbl_ListFactores[#Headers],0),0),"")</f>
        <v>zz</v>
      </c>
      <c r="C20" s="122" t="str">
        <f>IFERROR(VLOOKUP(TblP49[[#This Row],[Factor]],Tbl_ListFactores[],MATCH(C$15,Tbl_ListFactores[#Headers],0),0),"")</f>
        <v/>
      </c>
      <c r="D20" s="122" t="str">
        <f>IFERROR(VLOOKUP(TblP49[[#This Row],[Factor]],Tbl_ListFactores[],MATCH(D$15,Tbl_ListFactores[#Headers],0),0),"")</f>
        <v/>
      </c>
      <c r="E20" s="253"/>
      <c r="F20" s="122" t="str">
        <f ca="1">IFERROR(VLOOKUP(TblP49[[#This Row],[Nivel]],INDIRECT(VLOOKUP(TblP49[[#This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IFERROR(VLOOKUP(TblP49[[#This Row],[Factor]],Tbl_ListFactores[],MATCH(B$15,Tbl_ListFactores[#Headers],0),0),"")</f>
        <v>zz</v>
      </c>
      <c r="C21" s="122" t="str">
        <f>IFERROR(VLOOKUP(TblP49[[#This Row],[Factor]],Tbl_ListFactores[],MATCH(C$15,Tbl_ListFactores[#Headers],0),0),"")</f>
        <v/>
      </c>
      <c r="D21" s="122" t="str">
        <f>IFERROR(VLOOKUP(TblP49[[#This Row],[Factor]],Tbl_ListFactores[],MATCH(D$15,Tbl_ListFactores[#Headers],0),0),"")</f>
        <v/>
      </c>
      <c r="E21" s="253"/>
      <c r="F21" s="122" t="str">
        <f ca="1">IFERROR(VLOOKUP(TblP49[[#This Row],[Nivel]],INDIRECT(VLOOKUP(TblP49[[#This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IFERROR(VLOOKUP(TblP49[[#This Row],[Factor]],Tbl_ListFactores[],MATCH(B$15,Tbl_ListFactores[#Headers],0),0),"")</f>
        <v>zz</v>
      </c>
      <c r="C22" s="122" t="str">
        <f>IFERROR(VLOOKUP(TblP49[[#This Row],[Factor]],Tbl_ListFactores[],MATCH(C$15,Tbl_ListFactores[#Headers],0),0),"")</f>
        <v/>
      </c>
      <c r="D22" s="122" t="str">
        <f>IFERROR(VLOOKUP(TblP49[[#This Row],[Factor]],Tbl_ListFactores[],MATCH(D$15,Tbl_ListFactores[#Headers],0),0),"")</f>
        <v/>
      </c>
      <c r="E22" s="253"/>
      <c r="F22" s="122" t="str">
        <f ca="1">IFERROR(VLOOKUP(TblP49[[#This Row],[Nivel]],INDIRECT(VLOOKUP(TblP49[[#This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IFERROR(VLOOKUP(TblP49[[#This Row],[Factor]],Tbl_ListFactores[],MATCH(B$15,Tbl_ListFactores[#Headers],0),0),"")</f>
        <v>zz</v>
      </c>
      <c r="C23" s="122" t="str">
        <f>IFERROR(VLOOKUP(TblP49[[#This Row],[Factor]],Tbl_ListFactores[],MATCH(C$15,Tbl_ListFactores[#Headers],0),0),"")</f>
        <v/>
      </c>
      <c r="D23" s="122" t="str">
        <f>IFERROR(VLOOKUP(TblP49[[#This Row],[Factor]],Tbl_ListFactores[],MATCH(D$15,Tbl_ListFactores[#Headers],0),0),"")</f>
        <v/>
      </c>
      <c r="E23" s="253"/>
      <c r="F23" s="122" t="str">
        <f ca="1">IFERROR(VLOOKUP(TblP49[[#This Row],[Nivel]],INDIRECT(VLOOKUP(TblP49[[#This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IFERROR(VLOOKUP(TblP49[[#This Row],[Factor]],Tbl_ListFactores[],MATCH(B$15,Tbl_ListFactores[#Headers],0),0),"")</f>
        <v>zz</v>
      </c>
      <c r="C24" s="122" t="str">
        <f>IFERROR(VLOOKUP(TblP49[[#This Row],[Factor]],Tbl_ListFactores[],MATCH(C$15,Tbl_ListFactores[#Headers],0),0),"")</f>
        <v/>
      </c>
      <c r="D24" s="122" t="str">
        <f>IFERROR(VLOOKUP(TblP49[[#This Row],[Factor]],Tbl_ListFactores[],MATCH(D$15,Tbl_ListFactores[#Headers],0),0),"")</f>
        <v/>
      </c>
      <c r="E24" s="253"/>
      <c r="F24" s="122" t="str">
        <f ca="1">IFERROR(VLOOKUP(TblP49[[#This Row],[Nivel]],INDIRECT(VLOOKUP(TblP49[[#This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IFERROR(VLOOKUP(TblP49[[#This Row],[Factor]],Tbl_ListFactores[],MATCH(B$15,Tbl_ListFactores[#Headers],0),0),"")</f>
        <v>zz</v>
      </c>
      <c r="C25" s="122" t="str">
        <f>IFERROR(VLOOKUP(TblP49[[#This Row],[Factor]],Tbl_ListFactores[],MATCH(C$15,Tbl_ListFactores[#Headers],0),0),"")</f>
        <v/>
      </c>
      <c r="D25" s="122" t="str">
        <f>IFERROR(VLOOKUP(TblP49[[#This Row],[Factor]],Tbl_ListFactores[],MATCH(D$15,Tbl_ListFactores[#Headers],0),0),"")</f>
        <v/>
      </c>
      <c r="E25" s="253"/>
      <c r="F25" s="122" t="str">
        <f ca="1">IFERROR(VLOOKUP(TblP49[[#This Row],[Nivel]],INDIRECT(VLOOKUP(TblP49[[#This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IFERROR(VLOOKUP(TblP49[[#This Row],[Factor]],Tbl_ListFactores[],MATCH(B$15,Tbl_ListFactores[#Headers],0),0),"")</f>
        <v>zz</v>
      </c>
      <c r="C26" s="122" t="str">
        <f>IFERROR(VLOOKUP(TblP49[[#This Row],[Factor]],Tbl_ListFactores[],MATCH(C$15,Tbl_ListFactores[#Headers],0),0),"")</f>
        <v/>
      </c>
      <c r="D26" s="122" t="str">
        <f>IFERROR(VLOOKUP(TblP49[[#This Row],[Factor]],Tbl_ListFactores[],MATCH(D$15,Tbl_ListFactores[#Headers],0),0),"")</f>
        <v/>
      </c>
      <c r="E26" s="253"/>
      <c r="F26" s="122" t="str">
        <f ca="1">IFERROR(VLOOKUP(TblP49[[#This Row],[Nivel]],INDIRECT(VLOOKUP(TblP49[[#This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IFERROR(VLOOKUP(TblP49[[#This Row],[Factor]],Tbl_ListFactores[],MATCH(B$15,Tbl_ListFactores[#Headers],0),0),"")</f>
        <v>zz</v>
      </c>
      <c r="C27" s="122" t="str">
        <f>IFERROR(VLOOKUP(TblP49[[#This Row],[Factor]],Tbl_ListFactores[],MATCH(C$15,Tbl_ListFactores[#Headers],0),0),"")</f>
        <v/>
      </c>
      <c r="D27" s="122" t="str">
        <f>IFERROR(VLOOKUP(TblP49[[#This Row],[Factor]],Tbl_ListFactores[],MATCH(D$15,Tbl_ListFactores[#Headers],0),0),"")</f>
        <v/>
      </c>
      <c r="E27" s="253"/>
      <c r="F27" s="122" t="str">
        <f ca="1">IFERROR(VLOOKUP(TblP49[[#This Row],[Nivel]],INDIRECT(VLOOKUP(TblP49[[#This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IFERROR(VLOOKUP(TblP49[[#This Row],[Factor]],Tbl_ListFactores[],MATCH(B$15,Tbl_ListFactores[#Headers],0),0),"")</f>
        <v>zz</v>
      </c>
      <c r="C28" s="122" t="str">
        <f>IFERROR(VLOOKUP(TblP49[[#This Row],[Factor]],Tbl_ListFactores[],MATCH(C$15,Tbl_ListFactores[#Headers],0),0),"")</f>
        <v/>
      </c>
      <c r="D28" s="122" t="str">
        <f>IFERROR(VLOOKUP(TblP49[[#This Row],[Factor]],Tbl_ListFactores[],MATCH(D$15,Tbl_ListFactores[#Headers],0),0),"")</f>
        <v/>
      </c>
      <c r="E28" s="253"/>
      <c r="F28" s="122" t="str">
        <f ca="1">IFERROR(VLOOKUP(TblP49[[#This Row],[Nivel]],INDIRECT(VLOOKUP(TblP49[[#This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IFERROR(VLOOKUP(TblP49[[#This Row],[Factor]],Tbl_ListFactores[],MATCH(B$15,Tbl_ListFactores[#Headers],0),0),"")</f>
        <v>zz</v>
      </c>
      <c r="C29" s="122" t="str">
        <f>IFERROR(VLOOKUP(TblP49[[#This Row],[Factor]],Tbl_ListFactores[],MATCH(C$15,Tbl_ListFactores[#Headers],0),0),"")</f>
        <v/>
      </c>
      <c r="D29" s="122" t="str">
        <f>IFERROR(VLOOKUP(TblP49[[#This Row],[Factor]],Tbl_ListFactores[],MATCH(D$15,Tbl_ListFactores[#Headers],0),0),"")</f>
        <v/>
      </c>
      <c r="E29" s="253"/>
      <c r="F29" s="122" t="str">
        <f ca="1">IFERROR(VLOOKUP(TblP49[[#This Row],[Nivel]],INDIRECT(VLOOKUP(TblP49[[#This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IFERROR(VLOOKUP(TblP49[[#This Row],[Factor]],Tbl_ListFactores[],MATCH(B$15,Tbl_ListFactores[#Headers],0),0),"")</f>
        <v>zz</v>
      </c>
      <c r="C30" s="122" t="str">
        <f>IFERROR(VLOOKUP(TblP49[[#This Row],[Factor]],Tbl_ListFactores[],MATCH(C$15,Tbl_ListFactores[#Headers],0),0),"")</f>
        <v/>
      </c>
      <c r="D30" s="122" t="str">
        <f>IFERROR(VLOOKUP(TblP49[[#This Row],[Factor]],Tbl_ListFactores[],MATCH(D$15,Tbl_ListFactores[#Headers],0),0),"")</f>
        <v/>
      </c>
      <c r="E30" s="253"/>
      <c r="F30" s="122" t="str">
        <f ca="1">IFERROR(VLOOKUP(TblP49[[#This Row],[Nivel]],INDIRECT(VLOOKUP(TblP49[[#This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IFERROR(VLOOKUP(TblP49[[#This Row],[Factor]],Tbl_ListFactores[],MATCH(B$15,Tbl_ListFactores[#Headers],0),0),"")</f>
        <v>zz</v>
      </c>
      <c r="C31" s="122" t="str">
        <f>IFERROR(VLOOKUP(TblP49[[#This Row],[Factor]],Tbl_ListFactores[],MATCH(C$15,Tbl_ListFactores[#Headers],0),0),"")</f>
        <v/>
      </c>
      <c r="D31" s="122" t="str">
        <f>IFERROR(VLOOKUP(TblP49[[#This Row],[Factor]],Tbl_ListFactores[],MATCH(D$15,Tbl_ListFactores[#Headers],0),0),"")</f>
        <v/>
      </c>
      <c r="E31" s="253"/>
      <c r="F31" s="122" t="str">
        <f ca="1">IFERROR(VLOOKUP(TblP49[[#This Row],[Nivel]],INDIRECT(VLOOKUP(TblP49[[#This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IFERROR(VLOOKUP(TblP49[[#This Row],[Factor]],Tbl_ListFactores[],MATCH(B$15,Tbl_ListFactores[#Headers],0),0),"")</f>
        <v>zz</v>
      </c>
      <c r="C32" s="122" t="str">
        <f>IFERROR(VLOOKUP(TblP49[[#This Row],[Factor]],Tbl_ListFactores[],MATCH(C$15,Tbl_ListFactores[#Headers],0),0),"")</f>
        <v/>
      </c>
      <c r="D32" s="122" t="str">
        <f>IFERROR(VLOOKUP(TblP49[[#This Row],[Factor]],Tbl_ListFactores[],MATCH(D$15,Tbl_ListFactores[#Headers],0),0),"")</f>
        <v/>
      </c>
      <c r="E32" s="253"/>
      <c r="F32" s="122" t="str">
        <f ca="1">IFERROR(VLOOKUP(TblP49[[#This Row],[Nivel]],INDIRECT(VLOOKUP(TblP49[[#This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IFERROR(VLOOKUP(TblP49[[#This Row],[Factor]],Tbl_ListFactores[],MATCH(B$15,Tbl_ListFactores[#Headers],0),0),"")</f>
        <v>zz</v>
      </c>
      <c r="C33" s="122" t="str">
        <f>IFERROR(VLOOKUP(TblP49[[#This Row],[Factor]],Tbl_ListFactores[],MATCH(C$15,Tbl_ListFactores[#Headers],0),0),"")</f>
        <v/>
      </c>
      <c r="D33" s="122" t="str">
        <f>IFERROR(VLOOKUP(TblP49[[#This Row],[Factor]],Tbl_ListFactores[],MATCH(D$15,Tbl_ListFactores[#Headers],0),0),"")</f>
        <v/>
      </c>
      <c r="E33" s="253"/>
      <c r="F33" s="122" t="str">
        <f ca="1">IFERROR(VLOOKUP(TblP49[[#This Row],[Nivel]],INDIRECT(VLOOKUP(TblP49[[#This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IFERROR(VLOOKUP(TblP49[[#This Row],[Factor]],Tbl_ListFactores[],MATCH(B$15,Tbl_ListFactores[#Headers],0),0),"")</f>
        <v>zz</v>
      </c>
      <c r="C34" s="122" t="str">
        <f>IFERROR(VLOOKUP(TblP49[[#This Row],[Factor]],Tbl_ListFactores[],MATCH(C$15,Tbl_ListFactores[#Headers],0),0),"")</f>
        <v/>
      </c>
      <c r="D34" s="122" t="str">
        <f>IFERROR(VLOOKUP(TblP49[[#This Row],[Factor]],Tbl_ListFactores[],MATCH(D$15,Tbl_ListFactores[#Headers],0),0),"")</f>
        <v/>
      </c>
      <c r="E34" s="253"/>
      <c r="F34" s="122" t="str">
        <f ca="1">IFERROR(VLOOKUP(TblP49[[#This Row],[Nivel]],INDIRECT(VLOOKUP(TblP49[[#This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IFERROR(VLOOKUP(TblP49[[#This Row],[Factor]],Tbl_ListFactores[],MATCH(B$15,Tbl_ListFactores[#Headers],0),0),"")</f>
        <v>zz</v>
      </c>
      <c r="C35" s="122" t="str">
        <f>IFERROR(VLOOKUP(TblP49[[#This Row],[Factor]],Tbl_ListFactores[],MATCH(C$15,Tbl_ListFactores[#Headers],0),0),"")</f>
        <v/>
      </c>
      <c r="D35" s="122" t="str">
        <f>IFERROR(VLOOKUP(TblP49[[#This Row],[Factor]],Tbl_ListFactores[],MATCH(D$15,Tbl_ListFactores[#Headers],0),0),"")</f>
        <v/>
      </c>
      <c r="E35" s="253"/>
      <c r="F35" s="122" t="str">
        <f ca="1">IFERROR(VLOOKUP(TblP49[[#This Row],[Nivel]],INDIRECT(VLOOKUP(TblP49[[#This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IFERROR(VLOOKUP(TblP49[[#This Row],[Factor]],Tbl_ListFactores[],MATCH(B$15,Tbl_ListFactores[#Headers],0),0),"")</f>
        <v>zz</v>
      </c>
      <c r="C36" s="122" t="str">
        <f>IFERROR(VLOOKUP(TblP49[[#This Row],[Factor]],Tbl_ListFactores[],MATCH(C$15,Tbl_ListFactores[#Headers],0),0),"")</f>
        <v/>
      </c>
      <c r="D36" s="122" t="str">
        <f>IFERROR(VLOOKUP(TblP49[[#This Row],[Factor]],Tbl_ListFactores[],MATCH(D$15,Tbl_ListFactores[#Headers],0),0),"")</f>
        <v/>
      </c>
      <c r="E36" s="253"/>
      <c r="F36" s="122" t="str">
        <f ca="1">IFERROR(VLOOKUP(TblP49[[#This Row],[Nivel]],INDIRECT(VLOOKUP(TblP49[[#This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IFERROR(VLOOKUP(TblP49[[#This Row],[Factor]],Tbl_ListFactores[],MATCH(B$15,Tbl_ListFactores[#Headers],0),0),"")</f>
        <v>zz</v>
      </c>
      <c r="C37" s="122" t="str">
        <f>IFERROR(VLOOKUP(TblP49[[#This Row],[Factor]],Tbl_ListFactores[],MATCH(C$15,Tbl_ListFactores[#Headers],0),0),"")</f>
        <v/>
      </c>
      <c r="D37" s="122" t="str">
        <f>IFERROR(VLOOKUP(TblP49[[#This Row],[Factor]],Tbl_ListFactores[],MATCH(D$15,Tbl_ListFactores[#Headers],0),0),"")</f>
        <v/>
      </c>
      <c r="E37" s="253"/>
      <c r="F37" s="122" t="str">
        <f ca="1">IFERROR(VLOOKUP(TblP49[[#This Row],[Nivel]],INDIRECT(VLOOKUP(TblP49[[#This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IFERROR(VLOOKUP(TblP49[[#This Row],[Factor]],Tbl_ListFactores[],MATCH(B$15,Tbl_ListFactores[#Headers],0),0),"")</f>
        <v>zz</v>
      </c>
      <c r="C38" s="122" t="str">
        <f>IFERROR(VLOOKUP(TblP49[[#This Row],[Factor]],Tbl_ListFactores[],MATCH(C$15,Tbl_ListFactores[#Headers],0),0),"")</f>
        <v/>
      </c>
      <c r="D38" s="122" t="str">
        <f>IFERROR(VLOOKUP(TblP49[[#This Row],[Factor]],Tbl_ListFactores[],MATCH(D$15,Tbl_ListFactores[#Headers],0),0),"")</f>
        <v/>
      </c>
      <c r="E38" s="253"/>
      <c r="F38" s="122" t="str">
        <f ca="1">IFERROR(VLOOKUP(TblP49[[#This Row],[Nivel]],INDIRECT(VLOOKUP(TblP49[[#This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IFERROR(VLOOKUP(TblP49[[#This Row],[Factor]],Tbl_ListFactores[],MATCH(B$15,Tbl_ListFactores[#Headers],0),0),"")</f>
        <v>zz</v>
      </c>
      <c r="C39" s="122" t="str">
        <f>IFERROR(VLOOKUP(TblP49[[#This Row],[Factor]],Tbl_ListFactores[],MATCH(C$15,Tbl_ListFactores[#Headers],0),0),"")</f>
        <v/>
      </c>
      <c r="D39" s="122" t="str">
        <f>IFERROR(VLOOKUP(TblP49[[#This Row],[Factor]],Tbl_ListFactores[],MATCH(D$15,Tbl_ListFactores[#Headers],0),0),"")</f>
        <v/>
      </c>
      <c r="E39" s="253"/>
      <c r="F39" s="122" t="str">
        <f ca="1">IFERROR(VLOOKUP(TblP49[[#This Row],[Nivel]],INDIRECT(VLOOKUP(TblP49[[#This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IFERROR(VLOOKUP(TblP49[[#This Row],[Factor]],Tbl_ListFactores[],MATCH(B$15,Tbl_ListFactores[#Headers],0),0),"")</f>
        <v>zz</v>
      </c>
      <c r="C40" s="122" t="str">
        <f>IFERROR(VLOOKUP(TblP49[[#This Row],[Factor]],Tbl_ListFactores[],MATCH(C$15,Tbl_ListFactores[#Headers],0),0),"")</f>
        <v/>
      </c>
      <c r="D40" s="122" t="str">
        <f>IFERROR(VLOOKUP(TblP49[[#This Row],[Factor]],Tbl_ListFactores[],MATCH(D$15,Tbl_ListFactores[#Headers],0),0),"")</f>
        <v/>
      </c>
      <c r="E40" s="253"/>
      <c r="F40" s="122" t="str">
        <f ca="1">IFERROR(VLOOKUP(TblP49[[#This Row],[Nivel]],INDIRECT(VLOOKUP(TblP49[[#This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IFERROR(VLOOKUP(TblP49[[#This Row],[Factor]],Tbl_ListFactores[],MATCH(B$15,Tbl_ListFactores[#Headers],0),0),"")</f>
        <v>zz</v>
      </c>
      <c r="C41" s="122" t="str">
        <f>IFERROR(VLOOKUP(TblP49[[#This Row],[Factor]],Tbl_ListFactores[],MATCH(C$15,Tbl_ListFactores[#Headers],0),0),"")</f>
        <v/>
      </c>
      <c r="D41" s="122" t="str">
        <f>IFERROR(VLOOKUP(TblP49[[#This Row],[Factor]],Tbl_ListFactores[],MATCH(D$15,Tbl_ListFactores[#Headers],0),0),"")</f>
        <v/>
      </c>
      <c r="E41" s="253"/>
      <c r="F41" s="122" t="str">
        <f ca="1">IFERROR(VLOOKUP(TblP49[[#This Row],[Nivel]],INDIRECT(VLOOKUP(TblP49[[#This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IFERROR(VLOOKUP(TblP49[[#This Row],[Factor]],Tbl_ListFactores[],MATCH(B$15,Tbl_ListFactores[#Headers],0),0),"")</f>
        <v>zz</v>
      </c>
      <c r="C42" s="122" t="str">
        <f>IFERROR(VLOOKUP(TblP49[[#This Row],[Factor]],Tbl_ListFactores[],MATCH(C$15,Tbl_ListFactores[#Headers],0),0),"")</f>
        <v/>
      </c>
      <c r="D42" s="122" t="str">
        <f>IFERROR(VLOOKUP(TblP49[[#This Row],[Factor]],Tbl_ListFactores[],MATCH(D$15,Tbl_ListFactores[#Headers],0),0),"")</f>
        <v/>
      </c>
      <c r="E42" s="253"/>
      <c r="F42" s="122" t="str">
        <f ca="1">IFERROR(VLOOKUP(TblP49[[#This Row],[Nivel]],INDIRECT(VLOOKUP(TblP49[[#This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IFERROR(VLOOKUP(TblP49[[#This Row],[Factor]],Tbl_ListFactores[],MATCH(B$15,Tbl_ListFactores[#Headers],0),0),"")</f>
        <v>zz</v>
      </c>
      <c r="C43" s="122" t="str">
        <f>IFERROR(VLOOKUP(TblP49[[#This Row],[Factor]],Tbl_ListFactores[],MATCH(C$15,Tbl_ListFactores[#Headers],0),0),"")</f>
        <v/>
      </c>
      <c r="D43" s="122" t="str">
        <f>IFERROR(VLOOKUP(TblP49[[#This Row],[Factor]],Tbl_ListFactores[],MATCH(D$15,Tbl_ListFactores[#Headers],0),0),"")</f>
        <v/>
      </c>
      <c r="E43" s="253"/>
      <c r="F43" s="122" t="str">
        <f ca="1">IFERROR(VLOOKUP(TblP49[[#This Row],[Nivel]],INDIRECT(VLOOKUP(TblP49[[#This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IFERROR(VLOOKUP(TblP49[[#This Row],[Factor]],Tbl_ListFactores[],MATCH(B$15,Tbl_ListFactores[#Headers],0),0),"")</f>
        <v>zz</v>
      </c>
      <c r="C44" s="122" t="str">
        <f>IFERROR(VLOOKUP(TblP49[[#This Row],[Factor]],Tbl_ListFactores[],MATCH(C$15,Tbl_ListFactores[#Headers],0),0),"")</f>
        <v/>
      </c>
      <c r="D44" s="122" t="str">
        <f>IFERROR(VLOOKUP(TblP49[[#This Row],[Factor]],Tbl_ListFactores[],MATCH(D$15,Tbl_ListFactores[#Headers],0),0),"")</f>
        <v/>
      </c>
      <c r="E44" s="253"/>
      <c r="F44" s="122" t="str">
        <f ca="1">IFERROR(VLOOKUP(TblP49[[#This Row],[Nivel]],INDIRECT(VLOOKUP(TblP49[[#This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IFERROR(VLOOKUP(TblP49[[#This Row],[Factor]],Tbl_ListFactores[],MATCH(B$15,Tbl_ListFactores[#Headers],0),0),"")</f>
        <v>zz</v>
      </c>
      <c r="C45" s="122" t="str">
        <f>IFERROR(VLOOKUP(TblP49[[#This Row],[Factor]],Tbl_ListFactores[],MATCH(C$15,Tbl_ListFactores[#Headers],0),0),"")</f>
        <v/>
      </c>
      <c r="D45" s="122" t="str">
        <f>IFERROR(VLOOKUP(TblP49[[#This Row],[Factor]],Tbl_ListFactores[],MATCH(D$15,Tbl_ListFactores[#Headers],0),0),"")</f>
        <v/>
      </c>
      <c r="E45" s="253"/>
      <c r="F45" s="122" t="str">
        <f ca="1">IFERROR(VLOOKUP(TblP49[[#This Row],[Nivel]],INDIRECT(VLOOKUP(TblP49[[#This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21" priority="2">
      <formula>AND($C16&lt;&gt;"",ISBLANK($E16),$D$1&lt;&gt;0)</formula>
    </cfRule>
  </conditionalFormatting>
  <conditionalFormatting sqref="B16:B45">
    <cfRule type="cellIs" dxfId="20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3">
    <tabColor rgb="FFFFFF00"/>
  </sheetPr>
  <dimension ref="A1:H45"/>
  <sheetViews>
    <sheetView showGridLines="0" topLeftCell="B1" workbookViewId="0">
      <selection activeCell="B1" sqref="B1"/>
    </sheetView>
  </sheetViews>
  <sheetFormatPr baseColWidth="10" defaultColWidth="10.85546875" defaultRowHeight="12.75" x14ac:dyDescent="0.2"/>
  <cols>
    <col min="1" max="1" width="4.7109375" style="107" hidden="1" customWidth="1"/>
    <col min="2" max="2" width="27.7109375" style="107" customWidth="1"/>
    <col min="3" max="3" width="20.7109375" style="107" customWidth="1"/>
    <col min="4" max="4" width="52.7109375" style="123" customWidth="1"/>
    <col min="5" max="5" width="23.7109375" style="123" customWidth="1"/>
    <col min="6" max="6" width="27.7109375" style="123" customWidth="1"/>
    <col min="7" max="7" width="14" style="123" hidden="1" customWidth="1"/>
    <col min="8" max="16384" width="10.85546875" style="123"/>
  </cols>
  <sheetData>
    <row r="1" spans="1:8" ht="57" customHeight="1" x14ac:dyDescent="0.2">
      <c r="A1" s="123"/>
      <c r="B1" s="121" t="s">
        <v>115</v>
      </c>
      <c r="C1" s="246" t="s">
        <v>65</v>
      </c>
      <c r="D1" s="311" t="str">
        <f>IFERROR(VLOOKUP($B$1,TblListPuestos[],MATCH(C1,TblListPuestos[#Headers],0),0),"")</f>
        <v/>
      </c>
      <c r="E1" s="311"/>
    </row>
    <row r="2" spans="1:8" ht="24" customHeight="1" x14ac:dyDescent="0.2">
      <c r="A2" s="123"/>
      <c r="B2" s="312" t="s">
        <v>131</v>
      </c>
      <c r="C2" s="312"/>
      <c r="D2" s="312"/>
      <c r="E2" s="312"/>
    </row>
    <row r="3" spans="1:8" x14ac:dyDescent="0.2">
      <c r="A3" s="123"/>
      <c r="B3" s="285" t="s">
        <v>60</v>
      </c>
      <c r="C3" s="313" t="str">
        <f>IFERROR(VLOOKUP($B$1,TblListPuestos[],MATCH(B3,TblListPuestos[#Headers],0),0),"")</f>
        <v/>
      </c>
      <c r="D3" s="313"/>
      <c r="E3" s="285" t="s">
        <v>62</v>
      </c>
      <c r="F3" s="313" t="str">
        <f>IFERROR(VLOOKUP($B$1,TblListPuestos[],MATCH(E3,TblListPuestos[#Headers],0),0),"")</f>
        <v/>
      </c>
      <c r="G3" s="313"/>
    </row>
    <row r="4" spans="1:8" ht="6.75" customHeight="1" x14ac:dyDescent="0.2">
      <c r="A4" s="123"/>
      <c r="B4" s="247"/>
    </row>
    <row r="5" spans="1:8" x14ac:dyDescent="0.2">
      <c r="A5" s="123"/>
      <c r="B5" s="285" t="s">
        <v>37</v>
      </c>
      <c r="C5" s="300"/>
      <c r="D5" s="300"/>
      <c r="E5" s="300"/>
      <c r="F5" s="300"/>
    </row>
    <row r="6" spans="1:8" ht="6.75" customHeight="1" x14ac:dyDescent="0.2">
      <c r="A6" s="123"/>
      <c r="B6" s="248"/>
    </row>
    <row r="7" spans="1:8" ht="32.25" customHeight="1" x14ac:dyDescent="0.2">
      <c r="A7" s="123"/>
      <c r="B7" s="285" t="s">
        <v>38</v>
      </c>
      <c r="C7" s="300"/>
      <c r="D7" s="300"/>
      <c r="E7" s="300"/>
      <c r="F7" s="300"/>
    </row>
    <row r="8" spans="1:8" ht="6.75" customHeight="1" x14ac:dyDescent="0.2">
      <c r="A8" s="123"/>
      <c r="B8" s="248"/>
    </row>
    <row r="9" spans="1:8" ht="44.25" customHeight="1" x14ac:dyDescent="0.2">
      <c r="A9" s="123"/>
      <c r="B9" s="285" t="s">
        <v>39</v>
      </c>
      <c r="C9" s="300"/>
      <c r="D9" s="300"/>
      <c r="E9" s="300"/>
      <c r="F9" s="300"/>
    </row>
    <row r="10" spans="1:8" ht="6.75" customHeight="1" x14ac:dyDescent="0.2">
      <c r="A10" s="123"/>
      <c r="B10" s="248"/>
    </row>
    <row r="11" spans="1:8" ht="29.25" customHeight="1" x14ac:dyDescent="0.2">
      <c r="A11" s="123"/>
      <c r="B11" s="285" t="s">
        <v>235</v>
      </c>
      <c r="C11" s="300"/>
      <c r="D11" s="300"/>
      <c r="E11" s="285" t="s">
        <v>236</v>
      </c>
      <c r="F11" s="289"/>
    </row>
    <row r="12" spans="1:8" ht="6.75" customHeight="1" x14ac:dyDescent="0.2">
      <c r="A12" s="123"/>
      <c r="D12" s="107"/>
    </row>
    <row r="13" spans="1:8" ht="25.5" customHeight="1" x14ac:dyDescent="0.2">
      <c r="A13" s="123"/>
      <c r="B13" s="312" t="s">
        <v>137</v>
      </c>
      <c r="C13" s="312"/>
      <c r="D13" s="312"/>
      <c r="E13" s="312"/>
      <c r="F13" s="249" t="str">
        <f>IF(AND(COUNTBLANK(TblP50[Nivel])&lt;&gt;COUNTBLANK(TblP50[Nombre del Factor]),$D$1&lt;&gt;0),"Falta completar algún dato en el campo &lt;Nivel&gt;","")</f>
        <v/>
      </c>
      <c r="H13" s="250"/>
    </row>
    <row r="14" spans="1:8" x14ac:dyDescent="0.2">
      <c r="A14" s="123"/>
      <c r="B14" s="312" t="s">
        <v>130</v>
      </c>
      <c r="C14" s="312"/>
      <c r="D14" s="312"/>
      <c r="E14" s="312"/>
      <c r="F14" s="312"/>
    </row>
    <row r="15" spans="1:8" ht="25.5" x14ac:dyDescent="0.2">
      <c r="A15" s="251" t="s">
        <v>48</v>
      </c>
      <c r="B15" s="252" t="s">
        <v>132</v>
      </c>
      <c r="C15" s="252" t="s">
        <v>135</v>
      </c>
      <c r="D15" s="252" t="s">
        <v>136</v>
      </c>
      <c r="E15" s="252" t="s">
        <v>133</v>
      </c>
      <c r="F15" s="252" t="s">
        <v>134</v>
      </c>
      <c r="G15" s="251" t="s">
        <v>0</v>
      </c>
    </row>
    <row r="16" spans="1:8" ht="25.5" x14ac:dyDescent="0.2">
      <c r="A16" s="122" t="s">
        <v>1</v>
      </c>
      <c r="B16" s="122" t="str">
        <f>IFERROR(VLOOKUP(TblP50[[#This Row],[Factor]],Tbl_ListFactores[],MATCH(B$15,Tbl_ListFactores[#Headers],0),0),"")</f>
        <v>zz</v>
      </c>
      <c r="C16" s="122" t="str">
        <f>IFERROR(VLOOKUP(TblP50[[#This Row],[Factor]],Tbl_ListFactores[],MATCH(C$15,Tbl_ListFactores[#Headers],0),0),"")</f>
        <v/>
      </c>
      <c r="D16" s="122" t="str">
        <f>IFERROR(VLOOKUP(TblP50[[#This Row],[Factor]],Tbl_ListFactores[],MATCH(D$15,Tbl_ListFactores[#Headers],0),0),"")</f>
        <v/>
      </c>
      <c r="E16" s="253"/>
      <c r="F16" s="122" t="str">
        <f ca="1">IFERROR(VLOOKUP(TblP50[[#This Row],[Nivel]],INDIRECT(VLOOKUP(TblP50[[#This Row],[Factor]],Tbl_ListFactores[],MATCH("Tabla",Tbl_ListFactores[#Headers],0),0)&amp;"[[NOMBRE CORTO]:[PUNTOS]]"),2,0),"")</f>
        <v/>
      </c>
      <c r="G16" s="254" t="str">
        <f ca="1">IFERROR(VLOOKUP($E16,INDIRECT(VLOOKUP($A16,Tbl_ListFactores[],MATCH("Tabla",Tbl_ListFactores[#Headers],0),0)&amp;"[[NOMBRE CORTO]:[PUNTOS]]"),3,0),"")</f>
        <v/>
      </c>
    </row>
    <row r="17" spans="1:7" ht="25.5" x14ac:dyDescent="0.2">
      <c r="A17" s="122" t="s">
        <v>2</v>
      </c>
      <c r="B17" s="122" t="str">
        <f>IFERROR(VLOOKUP(TblP50[[#This Row],[Factor]],Tbl_ListFactores[],MATCH(B$15,Tbl_ListFactores[#Headers],0),0),"")</f>
        <v>zz</v>
      </c>
      <c r="C17" s="122" t="str">
        <f>IFERROR(VLOOKUP(TblP50[[#This Row],[Factor]],Tbl_ListFactores[],MATCH(C$15,Tbl_ListFactores[#Headers],0),0),"")</f>
        <v/>
      </c>
      <c r="D17" s="122" t="str">
        <f>IFERROR(VLOOKUP(TblP50[[#This Row],[Factor]],Tbl_ListFactores[],MATCH(D$15,Tbl_ListFactores[#Headers],0),0),"")</f>
        <v/>
      </c>
      <c r="E17" s="253"/>
      <c r="F17" s="122" t="str">
        <f ca="1">IFERROR(VLOOKUP(TblP50[[#This Row],[Nivel]],INDIRECT(VLOOKUP(TblP50[[#This Row],[Factor]],Tbl_ListFactores[],MATCH("Tabla",Tbl_ListFactores[#Headers],0),0)&amp;"[[NOMBRE CORTO]:[PUNTOS]]"),2,0),"")</f>
        <v/>
      </c>
      <c r="G17" s="254" t="str">
        <f ca="1">IFERROR(VLOOKUP($E17,INDIRECT(VLOOKUP($A17,Tbl_ListFactores[],MATCH("Tabla",Tbl_ListFactores[#Headers],0),0)&amp;"[[NOMBRE CORTO]:[PUNTOS]]"),3,0),"")</f>
        <v/>
      </c>
    </row>
    <row r="18" spans="1:7" ht="25.5" x14ac:dyDescent="0.2">
      <c r="A18" s="122" t="s">
        <v>3</v>
      </c>
      <c r="B18" s="122" t="str">
        <f>IFERROR(VLOOKUP(TblP50[[#This Row],[Factor]],Tbl_ListFactores[],MATCH(B$15,Tbl_ListFactores[#Headers],0),0),"")</f>
        <v>zz</v>
      </c>
      <c r="C18" s="122" t="str">
        <f>IFERROR(VLOOKUP(TblP50[[#This Row],[Factor]],Tbl_ListFactores[],MATCH(C$15,Tbl_ListFactores[#Headers],0),0),"")</f>
        <v/>
      </c>
      <c r="D18" s="122" t="str">
        <f>IFERROR(VLOOKUP(TblP50[[#This Row],[Factor]],Tbl_ListFactores[],MATCH(D$15,Tbl_ListFactores[#Headers],0),0),"")</f>
        <v/>
      </c>
      <c r="E18" s="253"/>
      <c r="F18" s="122" t="str">
        <f ca="1">IFERROR(VLOOKUP(TblP50[[#This Row],[Nivel]],INDIRECT(VLOOKUP(TblP50[[#This Row],[Factor]],Tbl_ListFactores[],MATCH("Tabla",Tbl_ListFactores[#Headers],0),0)&amp;"[[NOMBRE CORTO]:[PUNTOS]]"),2,0),"")</f>
        <v/>
      </c>
      <c r="G18" s="254" t="str">
        <f ca="1">IFERROR(VLOOKUP($E18,INDIRECT(VLOOKUP($A18,Tbl_ListFactores[],MATCH("Tabla",Tbl_ListFactores[#Headers],0),0)&amp;"[[NOMBRE CORTO]:[PUNTOS]]"),3,0),"")</f>
        <v/>
      </c>
    </row>
    <row r="19" spans="1:7" ht="25.5" x14ac:dyDescent="0.2">
      <c r="A19" s="122" t="s">
        <v>4</v>
      </c>
      <c r="B19" s="122" t="str">
        <f>IFERROR(VLOOKUP(TblP50[[#This Row],[Factor]],Tbl_ListFactores[],MATCH(B$15,Tbl_ListFactores[#Headers],0),0),"")</f>
        <v>zz</v>
      </c>
      <c r="C19" s="122" t="str">
        <f>IFERROR(VLOOKUP(TblP50[[#This Row],[Factor]],Tbl_ListFactores[],MATCH(C$15,Tbl_ListFactores[#Headers],0),0),"")</f>
        <v/>
      </c>
      <c r="D19" s="122" t="str">
        <f>IFERROR(VLOOKUP(TblP50[[#This Row],[Factor]],Tbl_ListFactores[],MATCH(D$15,Tbl_ListFactores[#Headers],0),0),"")</f>
        <v/>
      </c>
      <c r="E19" s="253"/>
      <c r="F19" s="122" t="str">
        <f ca="1">IFERROR(VLOOKUP(TblP50[[#This Row],[Nivel]],INDIRECT(VLOOKUP(TblP50[[#This Row],[Factor]],Tbl_ListFactores[],MATCH("Tabla",Tbl_ListFactores[#Headers],0),0)&amp;"[[NOMBRE CORTO]:[PUNTOS]]"),2,0),"")</f>
        <v/>
      </c>
      <c r="G19" s="254" t="str">
        <f ca="1">IFERROR(VLOOKUP($E19,INDIRECT(VLOOKUP($A19,Tbl_ListFactores[],MATCH("Tabla",Tbl_ListFactores[#Headers],0),0)&amp;"[[NOMBRE CORTO]:[PUNTOS]]"),3,0),"")</f>
        <v/>
      </c>
    </row>
    <row r="20" spans="1:7" ht="25.5" x14ac:dyDescent="0.2">
      <c r="A20" s="122" t="s">
        <v>5</v>
      </c>
      <c r="B20" s="122" t="str">
        <f>IFERROR(VLOOKUP(TblP50[[#This Row],[Factor]],Tbl_ListFactores[],MATCH(B$15,Tbl_ListFactores[#Headers],0),0),"")</f>
        <v>zz</v>
      </c>
      <c r="C20" s="122" t="str">
        <f>IFERROR(VLOOKUP(TblP50[[#This Row],[Factor]],Tbl_ListFactores[],MATCH(C$15,Tbl_ListFactores[#Headers],0),0),"")</f>
        <v/>
      </c>
      <c r="D20" s="122" t="str">
        <f>IFERROR(VLOOKUP(TblP50[[#This Row],[Factor]],Tbl_ListFactores[],MATCH(D$15,Tbl_ListFactores[#Headers],0),0),"")</f>
        <v/>
      </c>
      <c r="E20" s="253"/>
      <c r="F20" s="122" t="str">
        <f ca="1">IFERROR(VLOOKUP(TblP50[[#This Row],[Nivel]],INDIRECT(VLOOKUP(TblP50[[#This Row],[Factor]],Tbl_ListFactores[],MATCH("Tabla",Tbl_ListFactores[#Headers],0),0)&amp;"[[NOMBRE CORTO]:[PUNTOS]]"),2,0),"")</f>
        <v/>
      </c>
      <c r="G20" s="254" t="str">
        <f ca="1">IFERROR(VLOOKUP($E20,INDIRECT(VLOOKUP($A20,Tbl_ListFactores[],MATCH("Tabla",Tbl_ListFactores[#Headers],0),0)&amp;"[[NOMBRE CORTO]:[PUNTOS]]"),3,0),"")</f>
        <v/>
      </c>
    </row>
    <row r="21" spans="1:7" ht="25.5" x14ac:dyDescent="0.2">
      <c r="A21" s="122" t="s">
        <v>6</v>
      </c>
      <c r="B21" s="122" t="str">
        <f>IFERROR(VLOOKUP(TblP50[[#This Row],[Factor]],Tbl_ListFactores[],MATCH(B$15,Tbl_ListFactores[#Headers],0),0),"")</f>
        <v>zz</v>
      </c>
      <c r="C21" s="122" t="str">
        <f>IFERROR(VLOOKUP(TblP50[[#This Row],[Factor]],Tbl_ListFactores[],MATCH(C$15,Tbl_ListFactores[#Headers],0),0),"")</f>
        <v/>
      </c>
      <c r="D21" s="122" t="str">
        <f>IFERROR(VLOOKUP(TblP50[[#This Row],[Factor]],Tbl_ListFactores[],MATCH(D$15,Tbl_ListFactores[#Headers],0),0),"")</f>
        <v/>
      </c>
      <c r="E21" s="253"/>
      <c r="F21" s="122" t="str">
        <f ca="1">IFERROR(VLOOKUP(TblP50[[#This Row],[Nivel]],INDIRECT(VLOOKUP(TblP50[[#This Row],[Factor]],Tbl_ListFactores[],MATCH("Tabla",Tbl_ListFactores[#Headers],0),0)&amp;"[[NOMBRE CORTO]:[PUNTOS]]"),2,0),"")</f>
        <v/>
      </c>
      <c r="G21" s="254" t="str">
        <f ca="1">IFERROR(VLOOKUP($E21,INDIRECT(VLOOKUP($A21,Tbl_ListFactores[],MATCH("Tabla",Tbl_ListFactores[#Headers],0),0)&amp;"[[NOMBRE CORTO]:[PUNTOS]]"),3,0),"")</f>
        <v/>
      </c>
    </row>
    <row r="22" spans="1:7" ht="25.5" x14ac:dyDescent="0.2">
      <c r="A22" s="122" t="s">
        <v>7</v>
      </c>
      <c r="B22" s="122" t="str">
        <f>IFERROR(VLOOKUP(TblP50[[#This Row],[Factor]],Tbl_ListFactores[],MATCH(B$15,Tbl_ListFactores[#Headers],0),0),"")</f>
        <v>zz</v>
      </c>
      <c r="C22" s="122" t="str">
        <f>IFERROR(VLOOKUP(TblP50[[#This Row],[Factor]],Tbl_ListFactores[],MATCH(C$15,Tbl_ListFactores[#Headers],0),0),"")</f>
        <v/>
      </c>
      <c r="D22" s="122" t="str">
        <f>IFERROR(VLOOKUP(TblP50[[#This Row],[Factor]],Tbl_ListFactores[],MATCH(D$15,Tbl_ListFactores[#Headers],0),0),"")</f>
        <v/>
      </c>
      <c r="E22" s="253"/>
      <c r="F22" s="122" t="str">
        <f ca="1">IFERROR(VLOOKUP(TblP50[[#This Row],[Nivel]],INDIRECT(VLOOKUP(TblP50[[#This Row],[Factor]],Tbl_ListFactores[],MATCH("Tabla",Tbl_ListFactores[#Headers],0),0)&amp;"[[NOMBRE CORTO]:[PUNTOS]]"),2,0),"")</f>
        <v/>
      </c>
      <c r="G22" s="254" t="str">
        <f ca="1">IFERROR(VLOOKUP($E22,INDIRECT(VLOOKUP($A22,Tbl_ListFactores[],MATCH("Tabla",Tbl_ListFactores[#Headers],0),0)&amp;"[[NOMBRE CORTO]:[PUNTOS]]"),3,0),"")</f>
        <v/>
      </c>
    </row>
    <row r="23" spans="1:7" ht="25.5" x14ac:dyDescent="0.2">
      <c r="A23" s="122" t="s">
        <v>8</v>
      </c>
      <c r="B23" s="122" t="str">
        <f>IFERROR(VLOOKUP(TblP50[[#This Row],[Factor]],Tbl_ListFactores[],MATCH(B$15,Tbl_ListFactores[#Headers],0),0),"")</f>
        <v>zz</v>
      </c>
      <c r="C23" s="122" t="str">
        <f>IFERROR(VLOOKUP(TblP50[[#This Row],[Factor]],Tbl_ListFactores[],MATCH(C$15,Tbl_ListFactores[#Headers],0),0),"")</f>
        <v/>
      </c>
      <c r="D23" s="122" t="str">
        <f>IFERROR(VLOOKUP(TblP50[[#This Row],[Factor]],Tbl_ListFactores[],MATCH(D$15,Tbl_ListFactores[#Headers],0),0),"")</f>
        <v/>
      </c>
      <c r="E23" s="253"/>
      <c r="F23" s="122" t="str">
        <f ca="1">IFERROR(VLOOKUP(TblP50[[#This Row],[Nivel]],INDIRECT(VLOOKUP(TblP50[[#This Row],[Factor]],Tbl_ListFactores[],MATCH("Tabla",Tbl_ListFactores[#Headers],0),0)&amp;"[[NOMBRE CORTO]:[PUNTOS]]"),2,0),"")</f>
        <v/>
      </c>
      <c r="G23" s="254" t="str">
        <f ca="1">IFERROR(VLOOKUP($E23,INDIRECT(VLOOKUP($A23,Tbl_ListFactores[],MATCH("Tabla",Tbl_ListFactores[#Headers],0),0)&amp;"[[NOMBRE CORTO]:[PUNTOS]]"),3,0),"")</f>
        <v/>
      </c>
    </row>
    <row r="24" spans="1:7" ht="25.5" x14ac:dyDescent="0.2">
      <c r="A24" s="122" t="s">
        <v>9</v>
      </c>
      <c r="B24" s="122" t="str">
        <f>IFERROR(VLOOKUP(TblP50[[#This Row],[Factor]],Tbl_ListFactores[],MATCH(B$15,Tbl_ListFactores[#Headers],0),0),"")</f>
        <v>zz</v>
      </c>
      <c r="C24" s="122" t="str">
        <f>IFERROR(VLOOKUP(TblP50[[#This Row],[Factor]],Tbl_ListFactores[],MATCH(C$15,Tbl_ListFactores[#Headers],0),0),"")</f>
        <v/>
      </c>
      <c r="D24" s="122" t="str">
        <f>IFERROR(VLOOKUP(TblP50[[#This Row],[Factor]],Tbl_ListFactores[],MATCH(D$15,Tbl_ListFactores[#Headers],0),0),"")</f>
        <v/>
      </c>
      <c r="E24" s="253"/>
      <c r="F24" s="122" t="str">
        <f ca="1">IFERROR(VLOOKUP(TblP50[[#This Row],[Nivel]],INDIRECT(VLOOKUP(TblP50[[#This Row],[Factor]],Tbl_ListFactores[],MATCH("Tabla",Tbl_ListFactores[#Headers],0),0)&amp;"[[NOMBRE CORTO]:[PUNTOS]]"),2,0),"")</f>
        <v/>
      </c>
      <c r="G24" s="254" t="str">
        <f ca="1">IFERROR(VLOOKUP($E24,INDIRECT(VLOOKUP($A24,Tbl_ListFactores[],MATCH("Tabla",Tbl_ListFactores[#Headers],0),0)&amp;"[[NOMBRE CORTO]:[PUNTOS]]"),3,0),"")</f>
        <v/>
      </c>
    </row>
    <row r="25" spans="1:7" ht="38.25" x14ac:dyDescent="0.2">
      <c r="A25" s="122" t="s">
        <v>10</v>
      </c>
      <c r="B25" s="122" t="str">
        <f>IFERROR(VLOOKUP(TblP50[[#This Row],[Factor]],Tbl_ListFactores[],MATCH(B$15,Tbl_ListFactores[#Headers],0),0),"")</f>
        <v>zz</v>
      </c>
      <c r="C25" s="122" t="str">
        <f>IFERROR(VLOOKUP(TblP50[[#This Row],[Factor]],Tbl_ListFactores[],MATCH(C$15,Tbl_ListFactores[#Headers],0),0),"")</f>
        <v/>
      </c>
      <c r="D25" s="122" t="str">
        <f>IFERROR(VLOOKUP(TblP50[[#This Row],[Factor]],Tbl_ListFactores[],MATCH(D$15,Tbl_ListFactores[#Headers],0),0),"")</f>
        <v/>
      </c>
      <c r="E25" s="253"/>
      <c r="F25" s="122" t="str">
        <f ca="1">IFERROR(VLOOKUP(TblP50[[#This Row],[Nivel]],INDIRECT(VLOOKUP(TblP50[[#This Row],[Factor]],Tbl_ListFactores[],MATCH("Tabla",Tbl_ListFactores[#Headers],0),0)&amp;"[[NOMBRE CORTO]:[PUNTOS]]"),2,0),"")</f>
        <v/>
      </c>
      <c r="G25" s="254" t="str">
        <f ca="1">IFERROR(VLOOKUP($E25,INDIRECT(VLOOKUP($A25,Tbl_ListFactores[],MATCH("Tabla",Tbl_ListFactores[#Headers],0),0)&amp;"[[NOMBRE CORTO]:[PUNTOS]]"),3,0),"")</f>
        <v/>
      </c>
    </row>
    <row r="26" spans="1:7" ht="38.25" x14ac:dyDescent="0.2">
      <c r="A26" s="122" t="s">
        <v>11</v>
      </c>
      <c r="B26" s="122" t="str">
        <f>IFERROR(VLOOKUP(TblP50[[#This Row],[Factor]],Tbl_ListFactores[],MATCH(B$15,Tbl_ListFactores[#Headers],0),0),"")</f>
        <v>zz</v>
      </c>
      <c r="C26" s="122" t="str">
        <f>IFERROR(VLOOKUP(TblP50[[#This Row],[Factor]],Tbl_ListFactores[],MATCH(C$15,Tbl_ListFactores[#Headers],0),0),"")</f>
        <v/>
      </c>
      <c r="D26" s="122" t="str">
        <f>IFERROR(VLOOKUP(TblP50[[#This Row],[Factor]],Tbl_ListFactores[],MATCH(D$15,Tbl_ListFactores[#Headers],0),0),"")</f>
        <v/>
      </c>
      <c r="E26" s="253"/>
      <c r="F26" s="122" t="str">
        <f ca="1">IFERROR(VLOOKUP(TblP50[[#This Row],[Nivel]],INDIRECT(VLOOKUP(TblP50[[#This Row],[Factor]],Tbl_ListFactores[],MATCH("Tabla",Tbl_ListFactores[#Headers],0),0)&amp;"[[NOMBRE CORTO]:[PUNTOS]]"),2,0),"")</f>
        <v/>
      </c>
      <c r="G26" s="254" t="str">
        <f ca="1">IFERROR(VLOOKUP($E26,INDIRECT(VLOOKUP($A26,Tbl_ListFactores[],MATCH("Tabla",Tbl_ListFactores[#Headers],0),0)&amp;"[[NOMBRE CORTO]:[PUNTOS]]"),3,0),"")</f>
        <v/>
      </c>
    </row>
    <row r="27" spans="1:7" ht="38.25" x14ac:dyDescent="0.2">
      <c r="A27" s="122" t="s">
        <v>12</v>
      </c>
      <c r="B27" s="122" t="str">
        <f>IFERROR(VLOOKUP(TblP50[[#This Row],[Factor]],Tbl_ListFactores[],MATCH(B$15,Tbl_ListFactores[#Headers],0),0),"")</f>
        <v>zz</v>
      </c>
      <c r="C27" s="122" t="str">
        <f>IFERROR(VLOOKUP(TblP50[[#This Row],[Factor]],Tbl_ListFactores[],MATCH(C$15,Tbl_ListFactores[#Headers],0),0),"")</f>
        <v/>
      </c>
      <c r="D27" s="122" t="str">
        <f>IFERROR(VLOOKUP(TblP50[[#This Row],[Factor]],Tbl_ListFactores[],MATCH(D$15,Tbl_ListFactores[#Headers],0),0),"")</f>
        <v/>
      </c>
      <c r="E27" s="253"/>
      <c r="F27" s="122" t="str">
        <f ca="1">IFERROR(VLOOKUP(TblP50[[#This Row],[Nivel]],INDIRECT(VLOOKUP(TblP50[[#This Row],[Factor]],Tbl_ListFactores[],MATCH("Tabla",Tbl_ListFactores[#Headers],0),0)&amp;"[[NOMBRE CORTO]:[PUNTOS]]"),2,0),"")</f>
        <v/>
      </c>
      <c r="G27" s="254" t="str">
        <f ca="1">IFERROR(VLOOKUP($E27,INDIRECT(VLOOKUP($A27,Tbl_ListFactores[],MATCH("Tabla",Tbl_ListFactores[#Headers],0),0)&amp;"[[NOMBRE CORTO]:[PUNTOS]]"),3,0),"")</f>
        <v/>
      </c>
    </row>
    <row r="28" spans="1:7" ht="38.25" x14ac:dyDescent="0.2">
      <c r="A28" s="122" t="s">
        <v>13</v>
      </c>
      <c r="B28" s="122" t="str">
        <f>IFERROR(VLOOKUP(TblP50[[#This Row],[Factor]],Tbl_ListFactores[],MATCH(B$15,Tbl_ListFactores[#Headers],0),0),"")</f>
        <v>zz</v>
      </c>
      <c r="C28" s="122" t="str">
        <f>IFERROR(VLOOKUP(TblP50[[#This Row],[Factor]],Tbl_ListFactores[],MATCH(C$15,Tbl_ListFactores[#Headers],0),0),"")</f>
        <v/>
      </c>
      <c r="D28" s="122" t="str">
        <f>IFERROR(VLOOKUP(TblP50[[#This Row],[Factor]],Tbl_ListFactores[],MATCH(D$15,Tbl_ListFactores[#Headers],0),0),"")</f>
        <v/>
      </c>
      <c r="E28" s="253"/>
      <c r="F28" s="122" t="str">
        <f ca="1">IFERROR(VLOOKUP(TblP50[[#This Row],[Nivel]],INDIRECT(VLOOKUP(TblP50[[#This Row],[Factor]],Tbl_ListFactores[],MATCH("Tabla",Tbl_ListFactores[#Headers],0),0)&amp;"[[NOMBRE CORTO]:[PUNTOS]]"),2,0),"")</f>
        <v/>
      </c>
      <c r="G28" s="254" t="str">
        <f ca="1">IFERROR(VLOOKUP($E28,INDIRECT(VLOOKUP($A28,Tbl_ListFactores[],MATCH("Tabla",Tbl_ListFactores[#Headers],0),0)&amp;"[[NOMBRE CORTO]:[PUNTOS]]"),3,0),"")</f>
        <v/>
      </c>
    </row>
    <row r="29" spans="1:7" ht="38.25" x14ac:dyDescent="0.2">
      <c r="A29" s="122" t="s">
        <v>14</v>
      </c>
      <c r="B29" s="122" t="str">
        <f>IFERROR(VLOOKUP(TblP50[[#This Row],[Factor]],Tbl_ListFactores[],MATCH(B$15,Tbl_ListFactores[#Headers],0),0),"")</f>
        <v>zz</v>
      </c>
      <c r="C29" s="122" t="str">
        <f>IFERROR(VLOOKUP(TblP50[[#This Row],[Factor]],Tbl_ListFactores[],MATCH(C$15,Tbl_ListFactores[#Headers],0),0),"")</f>
        <v/>
      </c>
      <c r="D29" s="122" t="str">
        <f>IFERROR(VLOOKUP(TblP50[[#This Row],[Factor]],Tbl_ListFactores[],MATCH(D$15,Tbl_ListFactores[#Headers],0),0),"")</f>
        <v/>
      </c>
      <c r="E29" s="253"/>
      <c r="F29" s="122" t="str">
        <f ca="1">IFERROR(VLOOKUP(TblP50[[#This Row],[Nivel]],INDIRECT(VLOOKUP(TblP50[[#This Row],[Factor]],Tbl_ListFactores[],MATCH("Tabla",Tbl_ListFactores[#Headers],0),0)&amp;"[[NOMBRE CORTO]:[PUNTOS]]"),2,0),"")</f>
        <v/>
      </c>
      <c r="G29" s="254" t="str">
        <f ca="1">IFERROR(VLOOKUP($E29,INDIRECT(VLOOKUP($A29,Tbl_ListFactores[],MATCH("Tabla",Tbl_ListFactores[#Headers],0),0)&amp;"[[NOMBRE CORTO]:[PUNTOS]]"),3,0),"")</f>
        <v/>
      </c>
    </row>
    <row r="30" spans="1:7" ht="38.25" x14ac:dyDescent="0.2">
      <c r="A30" s="122" t="s">
        <v>15</v>
      </c>
      <c r="B30" s="122" t="str">
        <f>IFERROR(VLOOKUP(TblP50[[#This Row],[Factor]],Tbl_ListFactores[],MATCH(B$15,Tbl_ListFactores[#Headers],0),0),"")</f>
        <v>zz</v>
      </c>
      <c r="C30" s="122" t="str">
        <f>IFERROR(VLOOKUP(TblP50[[#This Row],[Factor]],Tbl_ListFactores[],MATCH(C$15,Tbl_ListFactores[#Headers],0),0),"")</f>
        <v/>
      </c>
      <c r="D30" s="122" t="str">
        <f>IFERROR(VLOOKUP(TblP50[[#This Row],[Factor]],Tbl_ListFactores[],MATCH(D$15,Tbl_ListFactores[#Headers],0),0),"")</f>
        <v/>
      </c>
      <c r="E30" s="253"/>
      <c r="F30" s="122" t="str">
        <f ca="1">IFERROR(VLOOKUP(TblP50[[#This Row],[Nivel]],INDIRECT(VLOOKUP(TblP50[[#This Row],[Factor]],Tbl_ListFactores[],MATCH("Tabla",Tbl_ListFactores[#Headers],0),0)&amp;"[[NOMBRE CORTO]:[PUNTOS]]"),2,0),"")</f>
        <v/>
      </c>
      <c r="G30" s="254" t="str">
        <f ca="1">IFERROR(VLOOKUP($E30,INDIRECT(VLOOKUP($A30,Tbl_ListFactores[],MATCH("Tabla",Tbl_ListFactores[#Headers],0),0)&amp;"[[NOMBRE CORTO]:[PUNTOS]]"),3,0),"")</f>
        <v/>
      </c>
    </row>
    <row r="31" spans="1:7" ht="38.25" x14ac:dyDescent="0.2">
      <c r="A31" s="122" t="s">
        <v>16</v>
      </c>
      <c r="B31" s="122" t="str">
        <f>IFERROR(VLOOKUP(TblP50[[#This Row],[Factor]],Tbl_ListFactores[],MATCH(B$15,Tbl_ListFactores[#Headers],0),0),"")</f>
        <v>zz</v>
      </c>
      <c r="C31" s="122" t="str">
        <f>IFERROR(VLOOKUP(TblP50[[#This Row],[Factor]],Tbl_ListFactores[],MATCH(C$15,Tbl_ListFactores[#Headers],0),0),"")</f>
        <v/>
      </c>
      <c r="D31" s="122" t="str">
        <f>IFERROR(VLOOKUP(TblP50[[#This Row],[Factor]],Tbl_ListFactores[],MATCH(D$15,Tbl_ListFactores[#Headers],0),0),"")</f>
        <v/>
      </c>
      <c r="E31" s="253"/>
      <c r="F31" s="122" t="str">
        <f ca="1">IFERROR(VLOOKUP(TblP50[[#This Row],[Nivel]],INDIRECT(VLOOKUP(TblP50[[#This Row],[Factor]],Tbl_ListFactores[],MATCH("Tabla",Tbl_ListFactores[#Headers],0),0)&amp;"[[NOMBRE CORTO]:[PUNTOS]]"),2,0),"")</f>
        <v/>
      </c>
      <c r="G31" s="254" t="str">
        <f ca="1">IFERROR(VLOOKUP($E31,INDIRECT(VLOOKUP($A31,Tbl_ListFactores[],MATCH("Tabla",Tbl_ListFactores[#Headers],0),0)&amp;"[[NOMBRE CORTO]:[PUNTOS]]"),3,0),"")</f>
        <v/>
      </c>
    </row>
    <row r="32" spans="1:7" ht="38.25" x14ac:dyDescent="0.2">
      <c r="A32" s="122" t="s">
        <v>17</v>
      </c>
      <c r="B32" s="122" t="str">
        <f>IFERROR(VLOOKUP(TblP50[[#This Row],[Factor]],Tbl_ListFactores[],MATCH(B$15,Tbl_ListFactores[#Headers],0),0),"")</f>
        <v>zz</v>
      </c>
      <c r="C32" s="122" t="str">
        <f>IFERROR(VLOOKUP(TblP50[[#This Row],[Factor]],Tbl_ListFactores[],MATCH(C$15,Tbl_ListFactores[#Headers],0),0),"")</f>
        <v/>
      </c>
      <c r="D32" s="122" t="str">
        <f>IFERROR(VLOOKUP(TblP50[[#This Row],[Factor]],Tbl_ListFactores[],MATCH(D$15,Tbl_ListFactores[#Headers],0),0),"")</f>
        <v/>
      </c>
      <c r="E32" s="253"/>
      <c r="F32" s="122" t="str">
        <f ca="1">IFERROR(VLOOKUP(TblP50[[#This Row],[Nivel]],INDIRECT(VLOOKUP(TblP50[[#This Row],[Factor]],Tbl_ListFactores[],MATCH("Tabla",Tbl_ListFactores[#Headers],0),0)&amp;"[[NOMBRE CORTO]:[PUNTOS]]"),2,0),"")</f>
        <v/>
      </c>
      <c r="G32" s="254" t="str">
        <f ca="1">IFERROR(VLOOKUP($E32,INDIRECT(VLOOKUP($A32,Tbl_ListFactores[],MATCH("Tabla",Tbl_ListFactores[#Headers],0),0)&amp;"[[NOMBRE CORTO]:[PUNTOS]]"),3,0),"")</f>
        <v/>
      </c>
    </row>
    <row r="33" spans="1:7" ht="38.25" x14ac:dyDescent="0.2">
      <c r="A33" s="122" t="s">
        <v>18</v>
      </c>
      <c r="B33" s="122" t="str">
        <f>IFERROR(VLOOKUP(TblP50[[#This Row],[Factor]],Tbl_ListFactores[],MATCH(B$15,Tbl_ListFactores[#Headers],0),0),"")</f>
        <v>zz</v>
      </c>
      <c r="C33" s="122" t="str">
        <f>IFERROR(VLOOKUP(TblP50[[#This Row],[Factor]],Tbl_ListFactores[],MATCH(C$15,Tbl_ListFactores[#Headers],0),0),"")</f>
        <v/>
      </c>
      <c r="D33" s="122" t="str">
        <f>IFERROR(VLOOKUP(TblP50[[#This Row],[Factor]],Tbl_ListFactores[],MATCH(D$15,Tbl_ListFactores[#Headers],0),0),"")</f>
        <v/>
      </c>
      <c r="E33" s="253"/>
      <c r="F33" s="122" t="str">
        <f ca="1">IFERROR(VLOOKUP(TblP50[[#This Row],[Nivel]],INDIRECT(VLOOKUP(TblP50[[#This Row],[Factor]],Tbl_ListFactores[],MATCH("Tabla",Tbl_ListFactores[#Headers],0),0)&amp;"[[NOMBRE CORTO]:[PUNTOS]]"),2,0),"")</f>
        <v/>
      </c>
      <c r="G33" s="254" t="str">
        <f ca="1">IFERROR(VLOOKUP($E33,INDIRECT(VLOOKUP($A33,Tbl_ListFactores[],MATCH("Tabla",Tbl_ListFactores[#Headers],0),0)&amp;"[[NOMBRE CORTO]:[PUNTOS]]"),3,0),"")</f>
        <v/>
      </c>
    </row>
    <row r="34" spans="1:7" ht="38.25" x14ac:dyDescent="0.2">
      <c r="A34" s="122" t="s">
        <v>19</v>
      </c>
      <c r="B34" s="122" t="str">
        <f>IFERROR(VLOOKUP(TblP50[[#This Row],[Factor]],Tbl_ListFactores[],MATCH(B$15,Tbl_ListFactores[#Headers],0),0),"")</f>
        <v>zz</v>
      </c>
      <c r="C34" s="122" t="str">
        <f>IFERROR(VLOOKUP(TblP50[[#This Row],[Factor]],Tbl_ListFactores[],MATCH(C$15,Tbl_ListFactores[#Headers],0),0),"")</f>
        <v/>
      </c>
      <c r="D34" s="122" t="str">
        <f>IFERROR(VLOOKUP(TblP50[[#This Row],[Factor]],Tbl_ListFactores[],MATCH(D$15,Tbl_ListFactores[#Headers],0),0),"")</f>
        <v/>
      </c>
      <c r="E34" s="253"/>
      <c r="F34" s="122" t="str">
        <f ca="1">IFERROR(VLOOKUP(TblP50[[#This Row],[Nivel]],INDIRECT(VLOOKUP(TblP50[[#This Row],[Factor]],Tbl_ListFactores[],MATCH("Tabla",Tbl_ListFactores[#Headers],0),0)&amp;"[[NOMBRE CORTO]:[PUNTOS]]"),2,0),"")</f>
        <v/>
      </c>
      <c r="G34" s="254" t="str">
        <f ca="1">IFERROR(VLOOKUP($E34,INDIRECT(VLOOKUP($A34,Tbl_ListFactores[],MATCH("Tabla",Tbl_ListFactores[#Headers],0),0)&amp;"[[NOMBRE CORTO]:[PUNTOS]]"),3,0),"")</f>
        <v/>
      </c>
    </row>
    <row r="35" spans="1:7" ht="38.25" x14ac:dyDescent="0.2">
      <c r="A35" s="122" t="s">
        <v>20</v>
      </c>
      <c r="B35" s="122" t="str">
        <f>IFERROR(VLOOKUP(TblP50[[#This Row],[Factor]],Tbl_ListFactores[],MATCH(B$15,Tbl_ListFactores[#Headers],0),0),"")</f>
        <v>zz</v>
      </c>
      <c r="C35" s="122" t="str">
        <f>IFERROR(VLOOKUP(TblP50[[#This Row],[Factor]],Tbl_ListFactores[],MATCH(C$15,Tbl_ListFactores[#Headers],0),0),"")</f>
        <v/>
      </c>
      <c r="D35" s="122" t="str">
        <f>IFERROR(VLOOKUP(TblP50[[#This Row],[Factor]],Tbl_ListFactores[],MATCH(D$15,Tbl_ListFactores[#Headers],0),0),"")</f>
        <v/>
      </c>
      <c r="E35" s="253"/>
      <c r="F35" s="122" t="str">
        <f ca="1">IFERROR(VLOOKUP(TblP50[[#This Row],[Nivel]],INDIRECT(VLOOKUP(TblP50[[#This Row],[Factor]],Tbl_ListFactores[],MATCH("Tabla",Tbl_ListFactores[#Headers],0),0)&amp;"[[NOMBRE CORTO]:[PUNTOS]]"),2,0),"")</f>
        <v/>
      </c>
      <c r="G35" s="254" t="str">
        <f ca="1">IFERROR(VLOOKUP($E35,INDIRECT(VLOOKUP($A35,Tbl_ListFactores[],MATCH("Tabla",Tbl_ListFactores[#Headers],0),0)&amp;"[[NOMBRE CORTO]:[PUNTOS]]"),3,0),"")</f>
        <v/>
      </c>
    </row>
    <row r="36" spans="1:7" ht="38.25" x14ac:dyDescent="0.2">
      <c r="A36" s="122" t="s">
        <v>21</v>
      </c>
      <c r="B36" s="122" t="str">
        <f>IFERROR(VLOOKUP(TblP50[[#This Row],[Factor]],Tbl_ListFactores[],MATCH(B$15,Tbl_ListFactores[#Headers],0),0),"")</f>
        <v>zz</v>
      </c>
      <c r="C36" s="122" t="str">
        <f>IFERROR(VLOOKUP(TblP50[[#This Row],[Factor]],Tbl_ListFactores[],MATCH(C$15,Tbl_ListFactores[#Headers],0),0),"")</f>
        <v/>
      </c>
      <c r="D36" s="122" t="str">
        <f>IFERROR(VLOOKUP(TblP50[[#This Row],[Factor]],Tbl_ListFactores[],MATCH(D$15,Tbl_ListFactores[#Headers],0),0),"")</f>
        <v/>
      </c>
      <c r="E36" s="253"/>
      <c r="F36" s="122" t="str">
        <f ca="1">IFERROR(VLOOKUP(TblP50[[#This Row],[Nivel]],INDIRECT(VLOOKUP(TblP50[[#This Row],[Factor]],Tbl_ListFactores[],MATCH("Tabla",Tbl_ListFactores[#Headers],0),0)&amp;"[[NOMBRE CORTO]:[PUNTOS]]"),2,0),"")</f>
        <v/>
      </c>
      <c r="G36" s="254" t="str">
        <f ca="1">IFERROR(VLOOKUP($E36,INDIRECT(VLOOKUP($A36,Tbl_ListFactores[],MATCH("Tabla",Tbl_ListFactores[#Headers],0),0)&amp;"[[NOMBRE CORTO]:[PUNTOS]]"),3,0),"")</f>
        <v/>
      </c>
    </row>
    <row r="37" spans="1:7" ht="38.25" x14ac:dyDescent="0.2">
      <c r="A37" s="122" t="s">
        <v>22</v>
      </c>
      <c r="B37" s="122" t="str">
        <f>IFERROR(VLOOKUP(TblP50[[#This Row],[Factor]],Tbl_ListFactores[],MATCH(B$15,Tbl_ListFactores[#Headers],0),0),"")</f>
        <v>zz</v>
      </c>
      <c r="C37" s="122" t="str">
        <f>IFERROR(VLOOKUP(TblP50[[#This Row],[Factor]],Tbl_ListFactores[],MATCH(C$15,Tbl_ListFactores[#Headers],0),0),"")</f>
        <v/>
      </c>
      <c r="D37" s="122" t="str">
        <f>IFERROR(VLOOKUP(TblP50[[#This Row],[Factor]],Tbl_ListFactores[],MATCH(D$15,Tbl_ListFactores[#Headers],0),0),"")</f>
        <v/>
      </c>
      <c r="E37" s="253"/>
      <c r="F37" s="122" t="str">
        <f ca="1">IFERROR(VLOOKUP(TblP50[[#This Row],[Nivel]],INDIRECT(VLOOKUP(TblP50[[#This Row],[Factor]],Tbl_ListFactores[],MATCH("Tabla",Tbl_ListFactores[#Headers],0),0)&amp;"[[NOMBRE CORTO]:[PUNTOS]]"),2,0),"")</f>
        <v/>
      </c>
      <c r="G37" s="254" t="str">
        <f ca="1">IFERROR(VLOOKUP($E37,INDIRECT(VLOOKUP($A37,Tbl_ListFactores[],MATCH("Tabla",Tbl_ListFactores[#Headers],0),0)&amp;"[[NOMBRE CORTO]:[PUNTOS]]"),3,0),"")</f>
        <v/>
      </c>
    </row>
    <row r="38" spans="1:7" ht="38.25" x14ac:dyDescent="0.2">
      <c r="A38" s="122" t="s">
        <v>23</v>
      </c>
      <c r="B38" s="122" t="str">
        <f>IFERROR(VLOOKUP(TblP50[[#This Row],[Factor]],Tbl_ListFactores[],MATCH(B$15,Tbl_ListFactores[#Headers],0),0),"")</f>
        <v>zz</v>
      </c>
      <c r="C38" s="122" t="str">
        <f>IFERROR(VLOOKUP(TblP50[[#This Row],[Factor]],Tbl_ListFactores[],MATCH(C$15,Tbl_ListFactores[#Headers],0),0),"")</f>
        <v/>
      </c>
      <c r="D38" s="122" t="str">
        <f>IFERROR(VLOOKUP(TblP50[[#This Row],[Factor]],Tbl_ListFactores[],MATCH(D$15,Tbl_ListFactores[#Headers],0),0),"")</f>
        <v/>
      </c>
      <c r="E38" s="253"/>
      <c r="F38" s="122" t="str">
        <f ca="1">IFERROR(VLOOKUP(TblP50[[#This Row],[Nivel]],INDIRECT(VLOOKUP(TblP50[[#This Row],[Factor]],Tbl_ListFactores[],MATCH("Tabla",Tbl_ListFactores[#Headers],0),0)&amp;"[[NOMBRE CORTO]:[PUNTOS]]"),2,0),"")</f>
        <v/>
      </c>
      <c r="G38" s="254" t="str">
        <f ca="1">IFERROR(VLOOKUP($E38,INDIRECT(VLOOKUP($A38,Tbl_ListFactores[],MATCH("Tabla",Tbl_ListFactores[#Headers],0),0)&amp;"[[NOMBRE CORTO]:[PUNTOS]]"),3,0),"")</f>
        <v/>
      </c>
    </row>
    <row r="39" spans="1:7" ht="38.25" x14ac:dyDescent="0.2">
      <c r="A39" s="122" t="s">
        <v>24</v>
      </c>
      <c r="B39" s="122" t="str">
        <f>IFERROR(VLOOKUP(TblP50[[#This Row],[Factor]],Tbl_ListFactores[],MATCH(B$15,Tbl_ListFactores[#Headers],0),0),"")</f>
        <v>zz</v>
      </c>
      <c r="C39" s="122" t="str">
        <f>IFERROR(VLOOKUP(TblP50[[#This Row],[Factor]],Tbl_ListFactores[],MATCH(C$15,Tbl_ListFactores[#Headers],0),0),"")</f>
        <v/>
      </c>
      <c r="D39" s="122" t="str">
        <f>IFERROR(VLOOKUP(TblP50[[#This Row],[Factor]],Tbl_ListFactores[],MATCH(D$15,Tbl_ListFactores[#Headers],0),0),"")</f>
        <v/>
      </c>
      <c r="E39" s="253"/>
      <c r="F39" s="122" t="str">
        <f ca="1">IFERROR(VLOOKUP(TblP50[[#This Row],[Nivel]],INDIRECT(VLOOKUP(TblP50[[#This Row],[Factor]],Tbl_ListFactores[],MATCH("Tabla",Tbl_ListFactores[#Headers],0),0)&amp;"[[NOMBRE CORTO]:[PUNTOS]]"),2,0),"")</f>
        <v/>
      </c>
      <c r="G39" s="254" t="str">
        <f ca="1">IFERROR(VLOOKUP($E39,INDIRECT(VLOOKUP($A39,Tbl_ListFactores[],MATCH("Tabla",Tbl_ListFactores[#Headers],0),0)&amp;"[[NOMBRE CORTO]:[PUNTOS]]"),3,0),"")</f>
        <v/>
      </c>
    </row>
    <row r="40" spans="1:7" ht="38.25" x14ac:dyDescent="0.2">
      <c r="A40" s="122" t="s">
        <v>25</v>
      </c>
      <c r="B40" s="122" t="str">
        <f>IFERROR(VLOOKUP(TblP50[[#This Row],[Factor]],Tbl_ListFactores[],MATCH(B$15,Tbl_ListFactores[#Headers],0),0),"")</f>
        <v>zz</v>
      </c>
      <c r="C40" s="122" t="str">
        <f>IFERROR(VLOOKUP(TblP50[[#This Row],[Factor]],Tbl_ListFactores[],MATCH(C$15,Tbl_ListFactores[#Headers],0),0),"")</f>
        <v/>
      </c>
      <c r="D40" s="122" t="str">
        <f>IFERROR(VLOOKUP(TblP50[[#This Row],[Factor]],Tbl_ListFactores[],MATCH(D$15,Tbl_ListFactores[#Headers],0),0),"")</f>
        <v/>
      </c>
      <c r="E40" s="253"/>
      <c r="F40" s="122" t="str">
        <f ca="1">IFERROR(VLOOKUP(TblP50[[#This Row],[Nivel]],INDIRECT(VLOOKUP(TblP50[[#This Row],[Factor]],Tbl_ListFactores[],MATCH("Tabla",Tbl_ListFactores[#Headers],0),0)&amp;"[[NOMBRE CORTO]:[PUNTOS]]"),2,0),"")</f>
        <v/>
      </c>
      <c r="G40" s="254" t="str">
        <f ca="1">IFERROR(VLOOKUP($E40,INDIRECT(VLOOKUP($A40,Tbl_ListFactores[],MATCH("Tabla",Tbl_ListFactores[#Headers],0),0)&amp;"[[NOMBRE CORTO]:[PUNTOS]]"),3,0),"")</f>
        <v/>
      </c>
    </row>
    <row r="41" spans="1:7" ht="38.25" x14ac:dyDescent="0.2">
      <c r="A41" s="122" t="s">
        <v>41</v>
      </c>
      <c r="B41" s="122" t="str">
        <f>IFERROR(VLOOKUP(TblP50[[#This Row],[Factor]],Tbl_ListFactores[],MATCH(B$15,Tbl_ListFactores[#Headers],0),0),"")</f>
        <v>zz</v>
      </c>
      <c r="C41" s="122" t="str">
        <f>IFERROR(VLOOKUP(TblP50[[#This Row],[Factor]],Tbl_ListFactores[],MATCH(C$15,Tbl_ListFactores[#Headers],0),0),"")</f>
        <v/>
      </c>
      <c r="D41" s="122" t="str">
        <f>IFERROR(VLOOKUP(TblP50[[#This Row],[Factor]],Tbl_ListFactores[],MATCH(D$15,Tbl_ListFactores[#Headers],0),0),"")</f>
        <v/>
      </c>
      <c r="E41" s="253"/>
      <c r="F41" s="122" t="str">
        <f ca="1">IFERROR(VLOOKUP(TblP50[[#This Row],[Nivel]],INDIRECT(VLOOKUP(TblP50[[#This Row],[Factor]],Tbl_ListFactores[],MATCH("Tabla",Tbl_ListFactores[#Headers],0),0)&amp;"[[NOMBRE CORTO]:[PUNTOS]]"),2,0),"")</f>
        <v/>
      </c>
      <c r="G41" s="254" t="str">
        <f ca="1">IFERROR(VLOOKUP($E41,INDIRECT(VLOOKUP($A41,Tbl_ListFactores[],MATCH("Tabla",Tbl_ListFactores[#Headers],0),0)&amp;"[[NOMBRE CORTO]:[PUNTOS]]"),3,0),"")</f>
        <v/>
      </c>
    </row>
    <row r="42" spans="1:7" ht="38.25" x14ac:dyDescent="0.2">
      <c r="A42" s="122" t="s">
        <v>42</v>
      </c>
      <c r="B42" s="122" t="str">
        <f>IFERROR(VLOOKUP(TblP50[[#This Row],[Factor]],Tbl_ListFactores[],MATCH(B$15,Tbl_ListFactores[#Headers],0),0),"")</f>
        <v>zz</v>
      </c>
      <c r="C42" s="122" t="str">
        <f>IFERROR(VLOOKUP(TblP50[[#This Row],[Factor]],Tbl_ListFactores[],MATCH(C$15,Tbl_ListFactores[#Headers],0),0),"")</f>
        <v/>
      </c>
      <c r="D42" s="122" t="str">
        <f>IFERROR(VLOOKUP(TblP50[[#This Row],[Factor]],Tbl_ListFactores[],MATCH(D$15,Tbl_ListFactores[#Headers],0),0),"")</f>
        <v/>
      </c>
      <c r="E42" s="253"/>
      <c r="F42" s="122" t="str">
        <f ca="1">IFERROR(VLOOKUP(TblP50[[#This Row],[Nivel]],INDIRECT(VLOOKUP(TblP50[[#This Row],[Factor]],Tbl_ListFactores[],MATCH("Tabla",Tbl_ListFactores[#Headers],0),0)&amp;"[[NOMBRE CORTO]:[PUNTOS]]"),2,0),"")</f>
        <v/>
      </c>
      <c r="G42" s="254" t="str">
        <f ca="1">IFERROR(VLOOKUP($E42,INDIRECT(VLOOKUP($A42,Tbl_ListFactores[],MATCH("Tabla",Tbl_ListFactores[#Headers],0),0)&amp;"[[NOMBRE CORTO]:[PUNTOS]]"),3,0),"")</f>
        <v/>
      </c>
    </row>
    <row r="43" spans="1:7" ht="38.25" x14ac:dyDescent="0.2">
      <c r="A43" s="122" t="s">
        <v>43</v>
      </c>
      <c r="B43" s="122" t="str">
        <f>IFERROR(VLOOKUP(TblP50[[#This Row],[Factor]],Tbl_ListFactores[],MATCH(B$15,Tbl_ListFactores[#Headers],0),0),"")</f>
        <v>zz</v>
      </c>
      <c r="C43" s="122" t="str">
        <f>IFERROR(VLOOKUP(TblP50[[#This Row],[Factor]],Tbl_ListFactores[],MATCH(C$15,Tbl_ListFactores[#Headers],0),0),"")</f>
        <v/>
      </c>
      <c r="D43" s="122" t="str">
        <f>IFERROR(VLOOKUP(TblP50[[#This Row],[Factor]],Tbl_ListFactores[],MATCH(D$15,Tbl_ListFactores[#Headers],0),0),"")</f>
        <v/>
      </c>
      <c r="E43" s="253"/>
      <c r="F43" s="122" t="str">
        <f ca="1">IFERROR(VLOOKUP(TblP50[[#This Row],[Nivel]],INDIRECT(VLOOKUP(TblP50[[#This Row],[Factor]],Tbl_ListFactores[],MATCH("Tabla",Tbl_ListFactores[#Headers],0),0)&amp;"[[NOMBRE CORTO]:[PUNTOS]]"),2,0),"")</f>
        <v/>
      </c>
      <c r="G43" s="254" t="str">
        <f ca="1">IFERROR(VLOOKUP($E43,INDIRECT(VLOOKUP($A43,Tbl_ListFactores[],MATCH("Tabla",Tbl_ListFactores[#Headers],0),0)&amp;"[[NOMBRE CORTO]:[PUNTOS]]"),3,0),"")</f>
        <v/>
      </c>
    </row>
    <row r="44" spans="1:7" ht="38.25" x14ac:dyDescent="0.2">
      <c r="A44" s="122" t="s">
        <v>44</v>
      </c>
      <c r="B44" s="122" t="str">
        <f>IFERROR(VLOOKUP(TblP50[[#This Row],[Factor]],Tbl_ListFactores[],MATCH(B$15,Tbl_ListFactores[#Headers],0),0),"")</f>
        <v>zz</v>
      </c>
      <c r="C44" s="122" t="str">
        <f>IFERROR(VLOOKUP(TblP50[[#This Row],[Factor]],Tbl_ListFactores[],MATCH(C$15,Tbl_ListFactores[#Headers],0),0),"")</f>
        <v/>
      </c>
      <c r="D44" s="122" t="str">
        <f>IFERROR(VLOOKUP(TblP50[[#This Row],[Factor]],Tbl_ListFactores[],MATCH(D$15,Tbl_ListFactores[#Headers],0),0),"")</f>
        <v/>
      </c>
      <c r="E44" s="253"/>
      <c r="F44" s="122" t="str">
        <f ca="1">IFERROR(VLOOKUP(TblP50[[#This Row],[Nivel]],INDIRECT(VLOOKUP(TblP50[[#This Row],[Factor]],Tbl_ListFactores[],MATCH("Tabla",Tbl_ListFactores[#Headers],0),0)&amp;"[[NOMBRE CORTO]:[PUNTOS]]"),2,0),"")</f>
        <v/>
      </c>
      <c r="G44" s="254" t="str">
        <f ca="1">IFERROR(VLOOKUP($E44,INDIRECT(VLOOKUP($A44,Tbl_ListFactores[],MATCH("Tabla",Tbl_ListFactores[#Headers],0),0)&amp;"[[NOMBRE CORTO]:[PUNTOS]]"),3,0),"")</f>
        <v/>
      </c>
    </row>
    <row r="45" spans="1:7" ht="38.25" x14ac:dyDescent="0.2">
      <c r="A45" s="122" t="s">
        <v>45</v>
      </c>
      <c r="B45" s="122" t="str">
        <f>IFERROR(VLOOKUP(TblP50[[#This Row],[Factor]],Tbl_ListFactores[],MATCH(B$15,Tbl_ListFactores[#Headers],0),0),"")</f>
        <v>zz</v>
      </c>
      <c r="C45" s="122" t="str">
        <f>IFERROR(VLOOKUP(TblP50[[#This Row],[Factor]],Tbl_ListFactores[],MATCH(C$15,Tbl_ListFactores[#Headers],0),0),"")</f>
        <v/>
      </c>
      <c r="D45" s="122" t="str">
        <f>IFERROR(VLOOKUP(TblP50[[#This Row],[Factor]],Tbl_ListFactores[],MATCH(D$15,Tbl_ListFactores[#Headers],0),0),"")</f>
        <v/>
      </c>
      <c r="E45" s="253"/>
      <c r="F45" s="122" t="str">
        <f ca="1">IFERROR(VLOOKUP(TblP50[[#This Row],[Nivel]],INDIRECT(VLOOKUP(TblP50[[#This Row],[Factor]],Tbl_ListFactores[],MATCH("Tabla",Tbl_ListFactores[#Headers],0),0)&amp;"[[NOMBRE CORTO]:[PUNTOS]]"),2,0),"")</f>
        <v/>
      </c>
      <c r="G45" s="254" t="str">
        <f ca="1">IFERROR(VLOOKUP($E45,INDIRECT(VLOOKUP($A45,Tbl_ListFactores[],MATCH("Tabla",Tbl_ListFactores[#Headers],0),0)&amp;"[[NOMBRE CORTO]:[PUNTOS]]"),3,0),"")</f>
        <v/>
      </c>
    </row>
  </sheetData>
  <sheetProtection selectLockedCells="1"/>
  <mergeCells count="10">
    <mergeCell ref="D1:E1"/>
    <mergeCell ref="B2:E2"/>
    <mergeCell ref="C3:D3"/>
    <mergeCell ref="B13:E13"/>
    <mergeCell ref="B14:F14"/>
    <mergeCell ref="F3:G3"/>
    <mergeCell ref="C5:F5"/>
    <mergeCell ref="C7:F7"/>
    <mergeCell ref="C9:F9"/>
    <mergeCell ref="C11:D11"/>
  </mergeCells>
  <conditionalFormatting sqref="E16:E45">
    <cfRule type="expression" dxfId="10" priority="2">
      <formula>AND($C16&lt;&gt;"",ISBLANK($E16),$D$1&lt;&gt;0)</formula>
    </cfRule>
  </conditionalFormatting>
  <conditionalFormatting sqref="B16:B45">
    <cfRule type="cellIs" dxfId="9" priority="1" operator="equal">
      <formula>"zz"</formula>
    </cfRule>
  </conditionalFormatting>
  <pageMargins left="0.7" right="0.7" top="0.75" bottom="0.75" header="0.3" footer="0.3"/>
  <pageSetup paperSize="9" scale="80" orientation="landscape" horizontalDpi="1200" verticalDpi="120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INDIRECT(VLOOKUP($A16,Aux!$B$2:$G$31,MATCH("Tabla",Aux!$B$1:$G$1,0),0)&amp;"[[NOMBRE CORTO]]")</xm:f>
          </x14:formula1>
          <xm:sqref>E16:E45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73</vt:i4>
      </vt:variant>
      <vt:variant>
        <vt:lpstr>Rangos con nombre</vt:lpstr>
      </vt:variant>
      <vt:variant>
        <vt:i4>37</vt:i4>
      </vt:variant>
    </vt:vector>
  </HeadingPairs>
  <TitlesOfParts>
    <vt:vector size="110" baseType="lpstr">
      <vt:lpstr>Inicio</vt:lpstr>
      <vt:lpstr>Aux</vt:lpstr>
      <vt:lpstr>1. Definición_Factores</vt:lpstr>
      <vt:lpstr>2. Sistema_Valoración</vt:lpstr>
      <vt:lpstr>3. Análisis_Sistema_Valoración</vt:lpstr>
      <vt:lpstr>3_ Análisis_Sistema_Valoración</vt:lpstr>
      <vt:lpstr>4. Análisis_Género_SVPT</vt:lpstr>
      <vt:lpstr>4_ Análisis_Género_SVPT</vt:lpstr>
      <vt:lpstr>5_6. Determinación_Puestos</vt:lpstr>
      <vt:lpstr>7. Puntuación_Puestos</vt:lpstr>
      <vt:lpstr>Puntos_Puesto</vt:lpstr>
      <vt:lpstr>8_ Análisis_Género_Puestos_Ind</vt:lpstr>
      <vt:lpstr>8. Análisis_Género_Puestos_Glob</vt:lpstr>
      <vt:lpstr>9_ Análisis_Género_Puestos</vt:lpstr>
      <vt:lpstr>9. Análisis_Género_Puestos_Ind</vt:lpstr>
      <vt:lpstr>10. Chequeo_Sistema_Valoración</vt:lpstr>
      <vt:lpstr>10_ Chequeo_Sistema_Valoración</vt:lpstr>
      <vt:lpstr>11. Asignación_Salarios_Puntos</vt:lpstr>
      <vt:lpstr>11_Asignación_Salarios_Puntos</vt:lpstr>
      <vt:lpstr>12. Datos_Salarios_Convenio</vt:lpstr>
      <vt:lpstr>13. Información_Salarios</vt:lpstr>
      <vt:lpstr>14. Comparativa_Salarios</vt:lpstr>
      <vt:lpstr>14_ Comparativa_Salarios</vt:lpstr>
      <vt:lpstr>P01</vt:lpstr>
      <vt:lpstr>P02</vt:lpstr>
      <vt:lpstr>P03</vt:lpstr>
      <vt:lpstr>P04</vt:lpstr>
      <vt:lpstr>P05</vt:lpstr>
      <vt:lpstr>P06</vt:lpstr>
      <vt:lpstr>P07</vt:lpstr>
      <vt:lpstr>P08</vt:lpstr>
      <vt:lpstr>P09</vt:lpstr>
      <vt:lpstr>P10</vt:lpstr>
      <vt:lpstr>P11</vt:lpstr>
      <vt:lpstr>P12</vt:lpstr>
      <vt:lpstr>P13</vt:lpstr>
      <vt:lpstr>P14</vt:lpstr>
      <vt:lpstr>P15</vt:lpstr>
      <vt:lpstr>P16</vt:lpstr>
      <vt:lpstr>P17</vt:lpstr>
      <vt:lpstr>P18</vt:lpstr>
      <vt:lpstr>P19</vt:lpstr>
      <vt:lpstr>P20</vt:lpstr>
      <vt:lpstr>P21</vt:lpstr>
      <vt:lpstr>P22</vt:lpstr>
      <vt:lpstr>P23</vt:lpstr>
      <vt:lpstr>P24</vt:lpstr>
      <vt:lpstr>P25</vt:lpstr>
      <vt:lpstr>P26</vt:lpstr>
      <vt:lpstr>P27</vt:lpstr>
      <vt:lpstr>P28</vt:lpstr>
      <vt:lpstr>P29</vt:lpstr>
      <vt:lpstr>P30</vt:lpstr>
      <vt:lpstr>P31</vt:lpstr>
      <vt:lpstr>P32</vt:lpstr>
      <vt:lpstr>P33</vt:lpstr>
      <vt:lpstr>P34</vt:lpstr>
      <vt:lpstr>P35</vt:lpstr>
      <vt:lpstr>P36</vt:lpstr>
      <vt:lpstr>P37</vt:lpstr>
      <vt:lpstr>P38</vt:lpstr>
      <vt:lpstr>P39</vt:lpstr>
      <vt:lpstr>P40</vt:lpstr>
      <vt:lpstr>P41</vt:lpstr>
      <vt:lpstr>P42</vt:lpstr>
      <vt:lpstr>P43</vt:lpstr>
      <vt:lpstr>P44</vt:lpstr>
      <vt:lpstr>P45</vt:lpstr>
      <vt:lpstr>P46</vt:lpstr>
      <vt:lpstr>P47</vt:lpstr>
      <vt:lpstr>P48</vt:lpstr>
      <vt:lpstr>P49</vt:lpstr>
      <vt:lpstr>P50</vt:lpstr>
      <vt:lpstr>'1. Definición_Factores'!Área_de_impresión</vt:lpstr>
      <vt:lpstr>'10. Chequeo_Sistema_Valoración'!Área_de_impresión</vt:lpstr>
      <vt:lpstr>'11. Asignación_Salarios_Puntos'!Área_de_impresión</vt:lpstr>
      <vt:lpstr>'12. Datos_Salarios_Convenio'!Área_de_impresión</vt:lpstr>
      <vt:lpstr>'13. Información_Salarios'!Área_de_impresión</vt:lpstr>
      <vt:lpstr>'14. Comparativa_Salarios'!Área_de_impresión</vt:lpstr>
      <vt:lpstr>'14_ Comparativa_Salarios'!Área_de_impresión</vt:lpstr>
      <vt:lpstr>'2. Sistema_Valoración'!Área_de_impresión</vt:lpstr>
      <vt:lpstr>'3. Análisis_Sistema_Valoración'!Área_de_impresión</vt:lpstr>
      <vt:lpstr>'3_ Análisis_Sistema_Valoración'!Área_de_impresión</vt:lpstr>
      <vt:lpstr>'5_6. Determinación_Puestos'!Área_de_impresión</vt:lpstr>
      <vt:lpstr>'8. Análisis_Género_Puestos_Glob'!Área_de_impresión</vt:lpstr>
      <vt:lpstr>'9. Análisis_Género_Puestos_Ind'!Área_de_impresión</vt:lpstr>
      <vt:lpstr>Inicio!Área_de_impresión</vt:lpstr>
      <vt:lpstr>CabPtosFactores</vt:lpstr>
      <vt:lpstr>deptos</vt:lpstr>
      <vt:lpstr>factores</vt:lpstr>
      <vt:lpstr>FFin</vt:lpstr>
      <vt:lpstr>FIni</vt:lpstr>
      <vt:lpstr>gprof</vt:lpstr>
      <vt:lpstr>Lista_Puestos</vt:lpstr>
      <vt:lpstr>ListGroup</vt:lpstr>
      <vt:lpstr>pto_d</vt:lpstr>
      <vt:lpstr>pto_x</vt:lpstr>
      <vt:lpstr>pto_x12</vt:lpstr>
      <vt:lpstr>pto_x13</vt:lpstr>
      <vt:lpstr>pto_x14</vt:lpstr>
      <vt:lpstr>pto_x2</vt:lpstr>
      <vt:lpstr>pto_x3</vt:lpstr>
      <vt:lpstr>PtosFactores</vt:lpstr>
      <vt:lpstr>RazSocial</vt:lpstr>
      <vt:lpstr>rngSumaPuntos</vt:lpstr>
      <vt:lpstr>'12. Datos_Salarios_Convenio'!Títulos_a_imprimir</vt:lpstr>
      <vt:lpstr>'13. Información_Salarios'!Títulos_a_imprimir</vt:lpstr>
      <vt:lpstr>'2. Sistema_Valoración'!Títulos_a_imprimir</vt:lpstr>
      <vt:lpstr>'7. Puntuación_Puestos'!Títulos_a_imprimir</vt:lpstr>
      <vt:lpstr>VMin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alobato</dc:creator>
  <cp:lastModifiedBy>PTF</cp:lastModifiedBy>
  <cp:lastPrinted>2016-01-29T17:40:13Z</cp:lastPrinted>
  <dcterms:created xsi:type="dcterms:W3CDTF">2015-09-25T13:01:24Z</dcterms:created>
  <dcterms:modified xsi:type="dcterms:W3CDTF">2018-10-08T16:16:43Z</dcterms:modified>
</cp:coreProperties>
</file>